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RIIGIMAJADE üürilepingud/Tallinna tn 18/Asenduspinnad/Rüütli tn 25, Paide/Muudatused/RM/"/>
    </mc:Choice>
  </mc:AlternateContent>
  <xr:revisionPtr revIDLastSave="228" documentId="8_{1C352DE6-A0F0-40B1-BAEE-3AC004792B74}" xr6:coauthVersionLast="47" xr6:coauthVersionMax="47" xr10:uidLastSave="{AD10F79B-8BA9-431A-BFB9-91565FA593A4}"/>
  <bookViews>
    <workbookView xWindow="22932" yWindow="-108" windowWidth="30936" windowHeight="16896" xr2:uid="{00000000-000D-0000-FFFF-FFFF00000000}"/>
  </bookViews>
  <sheets>
    <sheet name="Lisa 3" sheetId="8" r:id="rId1"/>
    <sheet name="Abitabel" sheetId="9" r:id="rId2"/>
    <sheet name="Annuiteetgraafik BIL_al 01.04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9" l="1"/>
  <c r="J34" i="9"/>
  <c r="I23" i="9"/>
  <c r="I27" i="9"/>
  <c r="I26" i="9"/>
  <c r="I25" i="9"/>
  <c r="J29" i="9"/>
  <c r="G27" i="8"/>
  <c r="H27" i="8"/>
  <c r="H26" i="8"/>
  <c r="G26" i="8" s="1"/>
  <c r="I28" i="9"/>
  <c r="G13" i="8"/>
  <c r="H13" i="8"/>
  <c r="E13" i="8"/>
  <c r="F13" i="8"/>
  <c r="I29" i="9" l="1"/>
  <c r="D9" i="10"/>
  <c r="D8" i="10"/>
  <c r="A17" i="10" l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M4" i="10"/>
  <c r="E10" i="10" s="1"/>
  <c r="E12" i="10" l="1"/>
  <c r="E11" i="10"/>
  <c r="E24" i="10" l="1"/>
  <c r="E30" i="10"/>
  <c r="E23" i="10"/>
  <c r="E25" i="10"/>
  <c r="E22" i="10"/>
  <c r="E18" i="10"/>
  <c r="E26" i="10"/>
  <c r="E21" i="10"/>
  <c r="E20" i="10"/>
  <c r="E31" i="10"/>
  <c r="E19" i="10"/>
  <c r="E29" i="10"/>
  <c r="F17" i="10"/>
  <c r="E28" i="10"/>
  <c r="E17" i="10"/>
  <c r="E27" i="10"/>
  <c r="C17" i="10"/>
  <c r="F18" i="10" l="1"/>
  <c r="F19" i="10" s="1"/>
  <c r="F20" i="10" s="1"/>
  <c r="F21" i="10" s="1"/>
  <c r="F22" i="10" s="1"/>
  <c r="F23" i="10" s="1"/>
  <c r="F24" i="10" s="1"/>
  <c r="F25" i="10" s="1"/>
  <c r="F26" i="10" s="1"/>
  <c r="F27" i="10" s="1"/>
  <c r="F28" i="10" s="1"/>
  <c r="F29" i="10" s="1"/>
  <c r="F30" i="10" s="1"/>
  <c r="F31" i="10" s="1"/>
  <c r="J15" i="9"/>
  <c r="I15" i="9" s="1"/>
  <c r="H15" i="9"/>
  <c r="G15" i="9" s="1"/>
  <c r="G17" i="10"/>
  <c r="C18" i="10" s="1"/>
  <c r="D17" i="10"/>
  <c r="D18" i="10" l="1"/>
  <c r="G18" i="10"/>
  <c r="C19" i="10" s="1"/>
  <c r="D19" i="10" l="1"/>
  <c r="G19" i="10"/>
  <c r="C20" i="10" s="1"/>
  <c r="D20" i="10" l="1"/>
  <c r="G20" i="10"/>
  <c r="C21" i="10" s="1"/>
  <c r="G25" i="8"/>
  <c r="G24" i="8"/>
  <c r="G23" i="8"/>
  <c r="G21" i="8"/>
  <c r="H25" i="8"/>
  <c r="H24" i="8"/>
  <c r="H23" i="8"/>
  <c r="H21" i="8"/>
  <c r="G18" i="8"/>
  <c r="G29" i="8" s="1"/>
  <c r="G30" i="8" s="1"/>
  <c r="G31" i="8" s="1"/>
  <c r="G17" i="8"/>
  <c r="G16" i="8"/>
  <c r="G15" i="8"/>
  <c r="G14" i="8"/>
  <c r="H18" i="8"/>
  <c r="H29" i="8" s="1"/>
  <c r="H32" i="8" s="1"/>
  <c r="H17" i="8"/>
  <c r="H16" i="8"/>
  <c r="H14" i="8"/>
  <c r="H15" i="8"/>
  <c r="I20" i="9"/>
  <c r="I31" i="9" s="1"/>
  <c r="I19" i="9"/>
  <c r="I18" i="9"/>
  <c r="I17" i="9"/>
  <c r="J20" i="9"/>
  <c r="J31" i="9" s="1"/>
  <c r="J19" i="9"/>
  <c r="J18" i="9"/>
  <c r="J17" i="9"/>
  <c r="I16" i="9"/>
  <c r="J16" i="9"/>
  <c r="E16" i="9"/>
  <c r="E18" i="9"/>
  <c r="G18" i="9" s="1"/>
  <c r="E16" i="8" s="1"/>
  <c r="F16" i="8" s="1"/>
  <c r="E23" i="8"/>
  <c r="F23" i="8" s="1"/>
  <c r="E24" i="8"/>
  <c r="F24" i="8" s="1"/>
  <c r="F29" i="9"/>
  <c r="E28" i="9"/>
  <c r="G28" i="9" s="1"/>
  <c r="E27" i="9"/>
  <c r="G27" i="9" s="1"/>
  <c r="H26" i="9"/>
  <c r="E26" i="9"/>
  <c r="H25" i="9"/>
  <c r="E25" i="9"/>
  <c r="E23" i="9"/>
  <c r="E19" i="9"/>
  <c r="G19" i="9" s="1"/>
  <c r="E17" i="9"/>
  <c r="G17" i="9" s="1"/>
  <c r="D21" i="10" l="1"/>
  <c r="G21" i="10"/>
  <c r="C22" i="10" s="1"/>
  <c r="E15" i="9"/>
  <c r="H30" i="8"/>
  <c r="H31" i="8" s="1"/>
  <c r="H33" i="8" s="1"/>
  <c r="I32" i="9"/>
  <c r="I33" i="9" s="1"/>
  <c r="J32" i="9"/>
  <c r="J33" i="9" s="1"/>
  <c r="H18" i="9"/>
  <c r="H17" i="9"/>
  <c r="E17" i="8"/>
  <c r="F17" i="8" s="1"/>
  <c r="H19" i="9"/>
  <c r="E26" i="8"/>
  <c r="F26" i="8" s="1"/>
  <c r="H28" i="9"/>
  <c r="E29" i="9"/>
  <c r="E25" i="8"/>
  <c r="F25" i="8" s="1"/>
  <c r="H27" i="9"/>
  <c r="G23" i="9"/>
  <c r="E15" i="8"/>
  <c r="F15" i="8" s="1"/>
  <c r="G22" i="10" l="1"/>
  <c r="C23" i="10" s="1"/>
  <c r="D22" i="10"/>
  <c r="H23" i="9"/>
  <c r="H29" i="9" s="1"/>
  <c r="E21" i="8"/>
  <c r="G29" i="9"/>
  <c r="G23" i="10" l="1"/>
  <c r="C24" i="10" s="1"/>
  <c r="D23" i="10"/>
  <c r="E27" i="8"/>
  <c r="F21" i="8"/>
  <c r="F27" i="8" s="1"/>
  <c r="F20" i="9"/>
  <c r="F31" i="9" s="1"/>
  <c r="F32" i="9" s="1"/>
  <c r="F33" i="9" s="1"/>
  <c r="F35" i="9" s="1"/>
  <c r="G16" i="9"/>
  <c r="E20" i="9"/>
  <c r="E31" i="9" s="1"/>
  <c r="E32" i="9" s="1"/>
  <c r="E33" i="9" s="1"/>
  <c r="D24" i="10" l="1"/>
  <c r="G24" i="10"/>
  <c r="C25" i="10" s="1"/>
  <c r="E14" i="8"/>
  <c r="H16" i="9"/>
  <c r="H20" i="9" s="1"/>
  <c r="H31" i="9" s="1"/>
  <c r="G20" i="9"/>
  <c r="G31" i="9" s="1"/>
  <c r="G32" i="9" s="1"/>
  <c r="G33" i="9" s="1"/>
  <c r="F34" i="9"/>
  <c r="D25" i="10" l="1"/>
  <c r="G25" i="10"/>
  <c r="C26" i="10" s="1"/>
  <c r="F14" i="8"/>
  <c r="F18" i="8" s="1"/>
  <c r="F29" i="8" s="1"/>
  <c r="F32" i="8" s="1"/>
  <c r="E18" i="8"/>
  <c r="E29" i="8" s="1"/>
  <c r="E30" i="8" s="1"/>
  <c r="E31" i="8" s="1"/>
  <c r="H32" i="9"/>
  <c r="H33" i="9" s="1"/>
  <c r="H35" i="9" s="1"/>
  <c r="H34" i="9"/>
  <c r="D26" i="10" l="1"/>
  <c r="G26" i="10"/>
  <c r="C27" i="10" s="1"/>
  <c r="F30" i="8"/>
  <c r="F31" i="8" s="1"/>
  <c r="F33" i="8" s="1"/>
  <c r="G27" i="10" l="1"/>
  <c r="C28" i="10" s="1"/>
  <c r="D27" i="10"/>
  <c r="D28" i="10" l="1"/>
  <c r="G28" i="10"/>
  <c r="C29" i="10" s="1"/>
  <c r="D29" i="10" l="1"/>
  <c r="G29" i="10"/>
  <c r="C30" i="10" s="1"/>
  <c r="G30" i="10" l="1"/>
  <c r="C31" i="10" s="1"/>
  <c r="D30" i="10"/>
  <c r="G31" i="10" l="1"/>
  <c r="D31" i="10"/>
</calcChain>
</file>

<file path=xl/sharedStrings.xml><?xml version="1.0" encoding="utf-8"?>
<sst xmlns="http://schemas.openxmlformats.org/spreadsheetml/2006/main" count="152" uniqueCount="74">
  <si>
    <t>Tehnohooldus</t>
  </si>
  <si>
    <t>Omanikukohustused</t>
  </si>
  <si>
    <t>Elektrienergia</t>
  </si>
  <si>
    <t>Küte (soojusenergia)</t>
  </si>
  <si>
    <t>Vesi ja kanalisatsioon</t>
  </si>
  <si>
    <t>Üürileandja:</t>
  </si>
  <si>
    <t>(allkirjastatud digitaalselt)</t>
  </si>
  <si>
    <t>Üürnik:</t>
  </si>
  <si>
    <t>summa kuus</t>
  </si>
  <si>
    <t>Käibemaks</t>
  </si>
  <si>
    <t>Üürnik</t>
  </si>
  <si>
    <t>Üüripinna aadress</t>
  </si>
  <si>
    <t>Märkused</t>
  </si>
  <si>
    <t>ÜÜR KOKKU</t>
  </si>
  <si>
    <t>Kinnisvara haldamine (haldusteenus)</t>
  </si>
  <si>
    <t>Territoorium</t>
  </si>
  <si>
    <t>KÕRVALTEENUSTE TASUD KOKKU</t>
  </si>
  <si>
    <t>ÜÜR JA KÕRVALTEENUSTE TASUD KOOS KÄIBEMAKSUGA (kuus)</t>
  </si>
  <si>
    <t xml:space="preserve">Üüriteenused ja üür  </t>
  </si>
  <si>
    <t>Kõrvalteenused ja kõrvalteenuste tasud</t>
  </si>
  <si>
    <t>Üür ja kõrvalteenuste tasud kokku ilma käibemaksuta (kuus)</t>
  </si>
  <si>
    <t>kuud</t>
  </si>
  <si>
    <t xml:space="preserve">Muutmise alus </t>
  </si>
  <si>
    <t xml:space="preserve">Remonttööd </t>
  </si>
  <si>
    <t>Tarbimisteenused</t>
  </si>
  <si>
    <t>ÜÜR JA KÕRVALTEENUSTE TASUD KÄIBEMAKSUTA (perioodil)</t>
  </si>
  <si>
    <t>ÜÜR JA KÕRVALTEENUSTE TASUD KOOS KÄIBEMAKSUGA (perioodil)</t>
  </si>
  <si>
    <t xml:space="preserve">Kapitalikomponent </t>
  </si>
  <si>
    <t>ei indekseerita</t>
  </si>
  <si>
    <t>Heakord</t>
  </si>
  <si>
    <t>Tugiteenused (710-720, 740)</t>
  </si>
  <si>
    <t>Maksete algus</t>
  </si>
  <si>
    <t>Maksete arv</t>
  </si>
  <si>
    <t>Kinnistu jääkmaksumus</t>
  </si>
  <si>
    <t>EUR (km-ta)</t>
  </si>
  <si>
    <t>Üürniku osakaal</t>
  </si>
  <si>
    <t>Kapitali algväärtus</t>
  </si>
  <si>
    <t>Kapitali lõppväärtus</t>
  </si>
  <si>
    <t>Kuupäev</t>
  </si>
  <si>
    <t>Jrk nr</t>
  </si>
  <si>
    <t>Algjääk</t>
  </si>
  <si>
    <t>Intress</t>
  </si>
  <si>
    <t>Põhiosa</t>
  </si>
  <si>
    <t>Kap.komponent</t>
  </si>
  <si>
    <t>Lõppjääk</t>
  </si>
  <si>
    <t>Üüripind</t>
  </si>
  <si>
    <t>Kokku:</t>
  </si>
  <si>
    <t>Rüütli tn 25, Paide linn</t>
  </si>
  <si>
    <t>Kapitali tulumäär 2017 II pa</t>
  </si>
  <si>
    <r>
      <t>m</t>
    </r>
    <r>
      <rPr>
        <vertAlign val="superscript"/>
        <sz val="11"/>
        <color indexed="8"/>
        <rFont val="Times New Roman"/>
        <family val="1"/>
        <charset val="186"/>
      </rPr>
      <t>2</t>
    </r>
  </si>
  <si>
    <t>Rahandusministeerium</t>
  </si>
  <si>
    <t>Lisa 3 üürilepingule nr Ü14235/18</t>
  </si>
  <si>
    <t>tarbimise muutus</t>
  </si>
  <si>
    <t>tarbimise ja teenuse hinna muutus</t>
  </si>
  <si>
    <t>kõrvalteenuste eest tasumine tegeliku kulu alusel, esitatud kuluprognoos</t>
  </si>
  <si>
    <t xml:space="preserve"> indekseeritakse, 31.dets THI, max 3%</t>
  </si>
  <si>
    <t>RAM</t>
  </si>
  <si>
    <t>Kapitalikomponendi annuiteetmaksegraafik - Rüütli tn 25, Paide linn</t>
  </si>
  <si>
    <r>
      <t>EUR/m</t>
    </r>
    <r>
      <rPr>
        <b/>
        <vertAlign val="superscript"/>
        <sz val="11"/>
        <rFont val="Times New Roman"/>
        <family val="1"/>
      </rPr>
      <t>2</t>
    </r>
  </si>
  <si>
    <t>olemasolev üüripind lepingus</t>
  </si>
  <si>
    <t>üüripinna vähendamine</t>
  </si>
  <si>
    <r>
      <t>m</t>
    </r>
    <r>
      <rPr>
        <b/>
        <vertAlign val="superscript"/>
        <sz val="11"/>
        <color indexed="8"/>
        <rFont val="Times New Roman"/>
        <family val="1"/>
        <charset val="186"/>
      </rPr>
      <t>2</t>
    </r>
  </si>
  <si>
    <r>
      <t>EUR/m</t>
    </r>
    <r>
      <rPr>
        <b/>
        <vertAlign val="superscript"/>
        <sz val="11"/>
        <color indexed="23"/>
        <rFont val="Times New Roman"/>
        <family val="1"/>
      </rPr>
      <t>2</t>
    </r>
  </si>
  <si>
    <t>Üüripind kokku (hooned)</t>
  </si>
  <si>
    <t>Üür ja kõrvalteenuste tasu 01.04.2023 - 30.06.2024</t>
  </si>
  <si>
    <t>Üüripind kokku (hooned) kuni 31.03.2023</t>
  </si>
  <si>
    <t>Üüripind kokku (hooned) alates 01.04.2023</t>
  </si>
  <si>
    <t>01.04.2023 - 31.12.2023</t>
  </si>
  <si>
    <t>01.01.2024 - 30.06.2024</t>
  </si>
  <si>
    <t>3 kuud</t>
  </si>
  <si>
    <t>9 kuud</t>
  </si>
  <si>
    <t>6 kuud</t>
  </si>
  <si>
    <t>tarbimise muutus, hinna muutus</t>
  </si>
  <si>
    <t>01.01.2023 - 31.03.2023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</si>
</sst>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"/>
    <numFmt numFmtId="166" formatCode="0.000%"/>
    <numFmt numFmtId="167" formatCode="d&quot;.&quot;mm&quot;.&quot;yyyy"/>
    <numFmt numFmtId="168" formatCode="#,##0.00&quot; &quot;;[Red]&quot;-&quot;#,##0.00&quot; &quot;"/>
    <numFmt numFmtId="169" formatCode="0.0%"/>
  </numFmts>
  <fonts count="30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Calibri"/>
      <family val="2"/>
    </font>
    <font>
      <sz val="11"/>
      <name val="Times New Roman"/>
      <family val="1"/>
      <charset val="186"/>
    </font>
    <font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</font>
    <font>
      <b/>
      <vertAlign val="superscript"/>
      <sz val="11"/>
      <name val="Times New Roman"/>
      <family val="1"/>
    </font>
    <font>
      <b/>
      <vertAlign val="superscript"/>
      <sz val="11"/>
      <color indexed="8"/>
      <name val="Times New Roman"/>
      <family val="1"/>
      <charset val="186"/>
    </font>
    <font>
      <b/>
      <vertAlign val="superscript"/>
      <sz val="11"/>
      <color indexed="23"/>
      <name val="Times New Roman"/>
      <family val="1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theme="1" tint="0.499984740745262"/>
      <name val="Times New Roman"/>
      <family val="1"/>
    </font>
    <font>
      <b/>
      <sz val="14"/>
      <color theme="1"/>
      <name val="Times New Roman"/>
      <family val="1"/>
      <charset val="186"/>
    </font>
    <font>
      <sz val="11"/>
      <color theme="1" tint="0.49998474074526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9" fontId="10" fillId="0" borderId="0" applyFont="0" applyFill="0" applyBorder="0" applyAlignment="0" applyProtection="0"/>
  </cellStyleXfs>
  <cellXfs count="212">
    <xf numFmtId="0" fontId="0" fillId="0" borderId="0" xfId="0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right"/>
    </xf>
    <xf numFmtId="0" fontId="2" fillId="0" borderId="1" xfId="0" applyFont="1" applyBorder="1"/>
    <xf numFmtId="164" fontId="2" fillId="0" borderId="1" xfId="0" applyNumberFormat="1" applyFont="1" applyBorder="1" applyAlignment="1">
      <alignment horizontal="right"/>
    </xf>
    <xf numFmtId="0" fontId="15" fillId="0" borderId="1" xfId="0" applyFont="1" applyBorder="1"/>
    <xf numFmtId="0" fontId="15" fillId="0" borderId="0" xfId="0" applyFont="1"/>
    <xf numFmtId="0" fontId="15" fillId="2" borderId="2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center"/>
    </xf>
    <xf numFmtId="0" fontId="13" fillId="0" borderId="1" xfId="0" applyFont="1" applyBorder="1"/>
    <xf numFmtId="0" fontId="13" fillId="0" borderId="4" xfId="0" applyFont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5" fillId="2" borderId="6" xfId="0" applyFont="1" applyFill="1" applyBorder="1"/>
    <xf numFmtId="4" fontId="2" fillId="2" borderId="5" xfId="0" applyNumberFormat="1" applyFont="1" applyFill="1" applyBorder="1" applyAlignment="1">
      <alignment horizontal="right"/>
    </xf>
    <xf numFmtId="0" fontId="13" fillId="2" borderId="7" xfId="0" applyFont="1" applyFill="1" applyBorder="1"/>
    <xf numFmtId="0" fontId="15" fillId="3" borderId="8" xfId="0" applyFont="1" applyFill="1" applyBorder="1" applyAlignment="1">
      <alignment horizontal="center"/>
    </xf>
    <xf numFmtId="0" fontId="15" fillId="3" borderId="0" xfId="0" applyFont="1" applyFill="1"/>
    <xf numFmtId="0" fontId="13" fillId="3" borderId="9" xfId="0" applyFont="1" applyFill="1" applyBorder="1"/>
    <xf numFmtId="0" fontId="15" fillId="2" borderId="5" xfId="0" applyFont="1" applyFill="1" applyBorder="1" applyAlignment="1">
      <alignment horizontal="left"/>
    </xf>
    <xf numFmtId="0" fontId="15" fillId="2" borderId="7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left"/>
    </xf>
    <xf numFmtId="0" fontId="15" fillId="4" borderId="11" xfId="0" applyFont="1" applyFill="1" applyBorder="1"/>
    <xf numFmtId="0" fontId="13" fillId="4" borderId="12" xfId="0" applyFont="1" applyFill="1" applyBorder="1"/>
    <xf numFmtId="0" fontId="15" fillId="0" borderId="0" xfId="0" applyFont="1" applyAlignment="1">
      <alignment horizontal="left"/>
    </xf>
    <xf numFmtId="4" fontId="15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left"/>
    </xf>
    <xf numFmtId="0" fontId="13" fillId="0" borderId="13" xfId="0" applyFont="1" applyBorder="1"/>
    <xf numFmtId="0" fontId="15" fillId="2" borderId="14" xfId="0" applyFont="1" applyFill="1" applyBorder="1" applyAlignment="1">
      <alignment horizontal="center" wrapText="1"/>
    </xf>
    <xf numFmtId="4" fontId="15" fillId="2" borderId="15" xfId="0" applyNumberFormat="1" applyFont="1" applyFill="1" applyBorder="1" applyAlignment="1">
      <alignment horizontal="right"/>
    </xf>
    <xf numFmtId="4" fontId="15" fillId="4" borderId="16" xfId="0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center"/>
    </xf>
    <xf numFmtId="0" fontId="15" fillId="2" borderId="17" xfId="0" applyFont="1" applyFill="1" applyBorder="1"/>
    <xf numFmtId="0" fontId="13" fillId="0" borderId="18" xfId="0" applyFont="1" applyBorder="1"/>
    <xf numFmtId="0" fontId="13" fillId="0" borderId="19" xfId="0" applyFont="1" applyBorder="1"/>
    <xf numFmtId="0" fontId="15" fillId="2" borderId="20" xfId="0" applyFont="1" applyFill="1" applyBorder="1" applyAlignment="1">
      <alignment horizontal="center" wrapText="1"/>
    </xf>
    <xf numFmtId="0" fontId="16" fillId="0" borderId="0" xfId="0" applyFont="1"/>
    <xf numFmtId="4" fontId="15" fillId="3" borderId="15" xfId="0" applyNumberFormat="1" applyFont="1" applyFill="1" applyBorder="1" applyAlignment="1">
      <alignment horizontal="right"/>
    </xf>
    <xf numFmtId="9" fontId="13" fillId="0" borderId="0" xfId="2" applyFont="1"/>
    <xf numFmtId="1" fontId="13" fillId="0" borderId="0" xfId="0" applyNumberFormat="1" applyFont="1"/>
    <xf numFmtId="0" fontId="17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165" fontId="15" fillId="0" borderId="0" xfId="0" applyNumberFormat="1" applyFont="1"/>
    <xf numFmtId="0" fontId="13" fillId="3" borderId="13" xfId="0" applyFont="1" applyFill="1" applyBorder="1"/>
    <xf numFmtId="0" fontId="13" fillId="3" borderId="6" xfId="0" applyFont="1" applyFill="1" applyBorder="1"/>
    <xf numFmtId="3" fontId="13" fillId="0" borderId="0" xfId="0" applyNumberFormat="1" applyFont="1"/>
    <xf numFmtId="2" fontId="13" fillId="0" borderId="0" xfId="0" applyNumberFormat="1" applyFont="1"/>
    <xf numFmtId="0" fontId="11" fillId="3" borderId="0" xfId="1" applyFill="1"/>
    <xf numFmtId="0" fontId="18" fillId="5" borderId="0" xfId="1" applyFont="1" applyFill="1" applyAlignment="1">
      <alignment horizontal="right"/>
    </xf>
    <xf numFmtId="0" fontId="3" fillId="5" borderId="0" xfId="1" applyFont="1" applyFill="1"/>
    <xf numFmtId="0" fontId="3" fillId="5" borderId="0" xfId="1" applyFont="1" applyFill="1" applyAlignment="1">
      <alignment horizontal="right"/>
    </xf>
    <xf numFmtId="0" fontId="19" fillId="5" borderId="0" xfId="1" applyFont="1" applyFill="1"/>
    <xf numFmtId="0" fontId="20" fillId="5" borderId="0" xfId="1" applyFont="1" applyFill="1"/>
    <xf numFmtId="4" fontId="11" fillId="5" borderId="0" xfId="1" applyNumberFormat="1" applyFill="1"/>
    <xf numFmtId="0" fontId="11" fillId="6" borderId="21" xfId="1" applyFill="1" applyBorder="1"/>
    <xf numFmtId="0" fontId="11" fillId="5" borderId="22" xfId="1" applyFill="1" applyBorder="1"/>
    <xf numFmtId="0" fontId="0" fillId="3" borderId="22" xfId="0" applyFill="1" applyBorder="1"/>
    <xf numFmtId="167" fontId="11" fillId="6" borderId="22" xfId="1" applyNumberFormat="1" applyFill="1" applyBorder="1"/>
    <xf numFmtId="0" fontId="11" fillId="6" borderId="23" xfId="1" applyFill="1" applyBorder="1"/>
    <xf numFmtId="0" fontId="11" fillId="6" borderId="24" xfId="1" applyFill="1" applyBorder="1"/>
    <xf numFmtId="0" fontId="11" fillId="5" borderId="0" xfId="1" applyFill="1"/>
    <xf numFmtId="0" fontId="0" fillId="3" borderId="0" xfId="0" applyFill="1"/>
    <xf numFmtId="0" fontId="11" fillId="6" borderId="0" xfId="1" applyFill="1"/>
    <xf numFmtId="0" fontId="11" fillId="6" borderId="25" xfId="1" applyFill="1" applyBorder="1"/>
    <xf numFmtId="10" fontId="11" fillId="6" borderId="0" xfId="2" applyNumberFormat="1" applyFont="1" applyFill="1" applyBorder="1"/>
    <xf numFmtId="0" fontId="11" fillId="6" borderId="19" xfId="1" applyFill="1" applyBorder="1"/>
    <xf numFmtId="0" fontId="11" fillId="5" borderId="26" xfId="1" applyFill="1" applyBorder="1"/>
    <xf numFmtId="0" fontId="0" fillId="3" borderId="26" xfId="0" applyFill="1" applyBorder="1"/>
    <xf numFmtId="166" fontId="11" fillId="6" borderId="26" xfId="1" applyNumberFormat="1" applyFill="1" applyBorder="1"/>
    <xf numFmtId="0" fontId="11" fillId="6" borderId="20" xfId="1" applyFill="1" applyBorder="1"/>
    <xf numFmtId="0" fontId="21" fillId="3" borderId="0" xfId="1" applyFont="1" applyFill="1"/>
    <xf numFmtId="166" fontId="11" fillId="6" borderId="0" xfId="1" applyNumberFormat="1" applyFill="1"/>
    <xf numFmtId="0" fontId="22" fillId="5" borderId="39" xfId="1" applyFont="1" applyFill="1" applyBorder="1" applyAlignment="1">
      <alignment horizontal="right"/>
    </xf>
    <xf numFmtId="167" fontId="23" fillId="5" borderId="0" xfId="1" applyNumberFormat="1" applyFont="1" applyFill="1"/>
    <xf numFmtId="168" fontId="11" fillId="5" borderId="0" xfId="1" applyNumberFormat="1" applyFill="1"/>
    <xf numFmtId="4" fontId="11" fillId="6" borderId="0" xfId="1" applyNumberFormat="1" applyFill="1"/>
    <xf numFmtId="0" fontId="12" fillId="3" borderId="0" xfId="0" applyFont="1" applyFill="1" applyProtection="1">
      <protection hidden="1"/>
    </xf>
    <xf numFmtId="0" fontId="0" fillId="3" borderId="0" xfId="0" applyFill="1" applyProtection="1">
      <protection locked="0" hidden="1"/>
    </xf>
    <xf numFmtId="164" fontId="0" fillId="3" borderId="0" xfId="0" applyNumberFormat="1" applyFill="1" applyProtection="1">
      <protection hidden="1"/>
    </xf>
    <xf numFmtId="164" fontId="12" fillId="3" borderId="0" xfId="0" applyNumberFormat="1" applyFont="1" applyFill="1" applyProtection="1">
      <protection hidden="1"/>
    </xf>
    <xf numFmtId="0" fontId="24" fillId="7" borderId="0" xfId="0" applyFont="1" applyFill="1" applyProtection="1">
      <protection hidden="1"/>
    </xf>
    <xf numFmtId="0" fontId="0" fillId="7" borderId="0" xfId="0" applyFill="1"/>
    <xf numFmtId="169" fontId="10" fillId="7" borderId="0" xfId="2" applyNumberFormat="1" applyFont="1" applyFill="1"/>
    <xf numFmtId="0" fontId="12" fillId="7" borderId="0" xfId="0" applyFont="1" applyFill="1" applyProtection="1">
      <protection hidden="1"/>
    </xf>
    <xf numFmtId="167" fontId="0" fillId="3" borderId="0" xfId="0" applyNumberFormat="1" applyFill="1"/>
    <xf numFmtId="168" fontId="0" fillId="3" borderId="0" xfId="0" applyNumberFormat="1" applyFill="1"/>
    <xf numFmtId="2" fontId="0" fillId="3" borderId="0" xfId="0" applyNumberFormat="1" applyFill="1"/>
    <xf numFmtId="4" fontId="0" fillId="3" borderId="0" xfId="0" applyNumberFormat="1" applyFill="1"/>
    <xf numFmtId="3" fontId="11" fillId="6" borderId="0" xfId="1" applyNumberFormat="1" applyFill="1"/>
    <xf numFmtId="3" fontId="25" fillId="0" borderId="0" xfId="0" applyNumberFormat="1" applyFont="1" applyAlignment="1">
      <alignment horizontal="right"/>
    </xf>
    <xf numFmtId="4" fontId="25" fillId="0" borderId="0" xfId="0" applyNumberFormat="1" applyFont="1" applyAlignment="1">
      <alignment horizontal="left"/>
    </xf>
    <xf numFmtId="3" fontId="4" fillId="0" borderId="0" xfId="0" applyNumberFormat="1" applyFont="1"/>
    <xf numFmtId="4" fontId="4" fillId="0" borderId="0" xfId="0" applyNumberFormat="1" applyFont="1"/>
    <xf numFmtId="0" fontId="25" fillId="0" borderId="1" xfId="0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25" fillId="0" borderId="1" xfId="0" applyFont="1" applyBorder="1"/>
    <xf numFmtId="0" fontId="26" fillId="0" borderId="0" xfId="0" applyFont="1" applyAlignment="1">
      <alignment horizontal="right"/>
    </xf>
    <xf numFmtId="0" fontId="14" fillId="0" borderId="0" xfId="0" applyFont="1" applyAlignment="1">
      <alignment horizontal="left" wrapText="1"/>
    </xf>
    <xf numFmtId="0" fontId="25" fillId="0" borderId="0" xfId="0" applyFont="1"/>
    <xf numFmtId="0" fontId="25" fillId="0" borderId="0" xfId="0" applyFont="1" applyAlignment="1">
      <alignment horizontal="right"/>
    </xf>
    <xf numFmtId="4" fontId="27" fillId="4" borderId="27" xfId="0" applyNumberFormat="1" applyFont="1" applyFill="1" applyBorder="1" applyAlignment="1">
      <alignment horizontal="right"/>
    </xf>
    <xf numFmtId="4" fontId="27" fillId="4" borderId="28" xfId="0" applyNumberFormat="1" applyFont="1" applyFill="1" applyBorder="1" applyAlignment="1">
      <alignment horizontal="right"/>
    </xf>
    <xf numFmtId="4" fontId="13" fillId="0" borderId="4" xfId="0" applyNumberFormat="1" applyFont="1" applyBorder="1" applyAlignment="1">
      <alignment vertical="center" wrapText="1"/>
    </xf>
    <xf numFmtId="4" fontId="6" fillId="0" borderId="29" xfId="0" applyNumberFormat="1" applyFont="1" applyBorder="1" applyAlignment="1">
      <alignment wrapText="1"/>
    </xf>
    <xf numFmtId="0" fontId="14" fillId="0" borderId="0" xfId="0" applyFont="1" applyAlignment="1">
      <alignment wrapText="1"/>
    </xf>
    <xf numFmtId="14" fontId="11" fillId="3" borderId="0" xfId="1" applyNumberFormat="1" applyFill="1"/>
    <xf numFmtId="0" fontId="0" fillId="7" borderId="0" xfId="0" applyFill="1" applyProtection="1">
      <protection locked="0" hidden="1"/>
    </xf>
    <xf numFmtId="164" fontId="0" fillId="7" borderId="0" xfId="0" applyNumberFormat="1" applyFill="1" applyProtection="1">
      <protection hidden="1"/>
    </xf>
    <xf numFmtId="0" fontId="28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4" fontId="13" fillId="0" borderId="4" xfId="0" applyNumberFormat="1" applyFont="1" applyBorder="1" applyAlignment="1">
      <alignment horizontal="center" vertical="center" wrapText="1"/>
    </xf>
    <xf numFmtId="164" fontId="0" fillId="3" borderId="0" xfId="0" applyNumberFormat="1" applyFill="1" applyProtection="1">
      <protection locked="0" hidden="1"/>
    </xf>
    <xf numFmtId="2" fontId="13" fillId="0" borderId="0" xfId="0" applyNumberFormat="1" applyFont="1" applyAlignment="1">
      <alignment horizontal="right"/>
    </xf>
    <xf numFmtId="4" fontId="13" fillId="0" borderId="0" xfId="0" applyNumberFormat="1" applyFont="1" applyAlignment="1">
      <alignment horizontal="right"/>
    </xf>
    <xf numFmtId="164" fontId="12" fillId="7" borderId="0" xfId="0" applyNumberFormat="1" applyFont="1" applyFill="1" applyProtection="1">
      <protection hidden="1"/>
    </xf>
    <xf numFmtId="0" fontId="15" fillId="0" borderId="1" xfId="0" applyFont="1" applyBorder="1" applyAlignment="1">
      <alignment horizontal="right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4" fontId="6" fillId="0" borderId="4" xfId="0" applyNumberFormat="1" applyFont="1" applyBorder="1" applyAlignment="1">
      <alignment horizontal="right" wrapText="1"/>
    </xf>
    <xf numFmtId="4" fontId="2" fillId="2" borderId="7" xfId="0" applyNumberFormat="1" applyFont="1" applyFill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2" borderId="4" xfId="0" applyNumberFormat="1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4" fontId="2" fillId="0" borderId="9" xfId="0" applyNumberFormat="1" applyFont="1" applyBorder="1" applyAlignment="1">
      <alignment horizontal="right"/>
    </xf>
    <xf numFmtId="4" fontId="6" fillId="0" borderId="8" xfId="0" applyNumberFormat="1" applyFont="1" applyBorder="1" applyAlignment="1">
      <alignment horizontal="right"/>
    </xf>
    <xf numFmtId="4" fontId="2" fillId="0" borderId="8" xfId="0" applyNumberFormat="1" applyFont="1" applyBorder="1"/>
    <xf numFmtId="4" fontId="2" fillId="0" borderId="27" xfId="0" applyNumberFormat="1" applyFont="1" applyBorder="1"/>
    <xf numFmtId="4" fontId="2" fillId="0" borderId="28" xfId="0" applyNumberFormat="1" applyFont="1" applyBorder="1"/>
    <xf numFmtId="4" fontId="29" fillId="0" borderId="4" xfId="0" applyNumberFormat="1" applyFont="1" applyBorder="1" applyAlignment="1">
      <alignment vertical="center" wrapText="1"/>
    </xf>
    <xf numFmtId="4" fontId="29" fillId="0" borderId="29" xfId="0" applyNumberFormat="1" applyFont="1" applyBorder="1" applyAlignment="1">
      <alignment vertical="center" wrapText="1"/>
    </xf>
    <xf numFmtId="0" fontId="26" fillId="0" borderId="1" xfId="0" applyFont="1" applyBorder="1"/>
    <xf numFmtId="0" fontId="27" fillId="2" borderId="30" xfId="0" applyFont="1" applyFill="1" applyBorder="1" applyAlignment="1">
      <alignment horizontal="center"/>
    </xf>
    <xf numFmtId="0" fontId="27" fillId="2" borderId="31" xfId="0" applyFont="1" applyFill="1" applyBorder="1" applyAlignment="1">
      <alignment horizontal="center"/>
    </xf>
    <xf numFmtId="4" fontId="29" fillId="0" borderId="4" xfId="0" applyNumberFormat="1" applyFont="1" applyBorder="1" applyAlignment="1">
      <alignment horizontal="right" wrapText="1"/>
    </xf>
    <xf numFmtId="4" fontId="29" fillId="0" borderId="29" xfId="0" applyNumberFormat="1" applyFont="1" applyBorder="1" applyAlignment="1">
      <alignment wrapText="1"/>
    </xf>
    <xf numFmtId="4" fontId="27" fillId="2" borderId="5" xfId="0" applyNumberFormat="1" applyFont="1" applyFill="1" applyBorder="1" applyAlignment="1">
      <alignment horizontal="right"/>
    </xf>
    <xf numFmtId="4" fontId="27" fillId="2" borderId="7" xfId="0" applyNumberFormat="1" applyFont="1" applyFill="1" applyBorder="1" applyAlignment="1">
      <alignment horizontal="right"/>
    </xf>
    <xf numFmtId="4" fontId="27" fillId="0" borderId="8" xfId="0" applyNumberFormat="1" applyFont="1" applyBorder="1" applyAlignment="1">
      <alignment horizontal="right"/>
    </xf>
    <xf numFmtId="4" fontId="27" fillId="0" borderId="7" xfId="0" applyNumberFormat="1" applyFont="1" applyBorder="1" applyAlignment="1">
      <alignment horizontal="right"/>
    </xf>
    <xf numFmtId="4" fontId="27" fillId="2" borderId="4" xfId="0" applyNumberFormat="1" applyFont="1" applyFill="1" applyBorder="1" applyAlignment="1">
      <alignment horizontal="center"/>
    </xf>
    <xf numFmtId="0" fontId="27" fillId="2" borderId="32" xfId="0" applyFont="1" applyFill="1" applyBorder="1" applyAlignment="1">
      <alignment horizontal="center"/>
    </xf>
    <xf numFmtId="4" fontId="27" fillId="0" borderId="9" xfId="0" applyNumberFormat="1" applyFont="1" applyBorder="1" applyAlignment="1">
      <alignment horizontal="right"/>
    </xf>
    <xf numFmtId="4" fontId="29" fillId="0" borderId="8" xfId="0" applyNumberFormat="1" applyFont="1" applyBorder="1" applyAlignment="1">
      <alignment horizontal="right"/>
    </xf>
    <xf numFmtId="4" fontId="27" fillId="0" borderId="8" xfId="0" applyNumberFormat="1" applyFont="1" applyBorder="1"/>
    <xf numFmtId="4" fontId="27" fillId="0" borderId="27" xfId="0" applyNumberFormat="1" applyFont="1" applyBorder="1"/>
    <xf numFmtId="4" fontId="27" fillId="0" borderId="28" xfId="0" applyNumberFormat="1" applyFont="1" applyBorder="1"/>
    <xf numFmtId="0" fontId="26" fillId="0" borderId="1" xfId="0" applyFont="1" applyBorder="1" applyAlignment="1">
      <alignment horizontal="right"/>
    </xf>
    <xf numFmtId="4" fontId="6" fillId="0" borderId="26" xfId="0" applyNumberFormat="1" applyFont="1" applyBorder="1" applyAlignment="1">
      <alignment wrapText="1"/>
    </xf>
    <xf numFmtId="4" fontId="2" fillId="2" borderId="6" xfId="0" applyNumberFormat="1" applyFont="1" applyFill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29" fillId="0" borderId="6" xfId="0" applyNumberFormat="1" applyFont="1" applyBorder="1" applyAlignment="1">
      <alignment vertical="center" wrapText="1"/>
    </xf>
    <xf numFmtId="4" fontId="29" fillId="0" borderId="26" xfId="0" applyNumberFormat="1" applyFont="1" applyBorder="1" applyAlignment="1">
      <alignment vertical="center" wrapText="1"/>
    </xf>
    <xf numFmtId="4" fontId="27" fillId="4" borderId="38" xfId="0" applyNumberFormat="1" applyFont="1" applyFill="1" applyBorder="1" applyAlignment="1">
      <alignment horizontal="right"/>
    </xf>
    <xf numFmtId="164" fontId="4" fillId="0" borderId="22" xfId="0" applyNumberFormat="1" applyFont="1" applyBorder="1" applyAlignment="1">
      <alignment horizontal="right"/>
    </xf>
    <xf numFmtId="0" fontId="15" fillId="0" borderId="26" xfId="0" applyFont="1" applyBorder="1"/>
    <xf numFmtId="0" fontId="13" fillId="0" borderId="26" xfId="0" applyFont="1" applyBorder="1"/>
    <xf numFmtId="4" fontId="6" fillId="0" borderId="37" xfId="0" applyNumberFormat="1" applyFont="1" applyBorder="1" applyAlignment="1">
      <alignment wrapText="1"/>
    </xf>
    <xf numFmtId="4" fontId="29" fillId="0" borderId="35" xfId="0" applyNumberFormat="1" applyFont="1" applyBorder="1" applyAlignment="1">
      <alignment vertical="center" wrapText="1"/>
    </xf>
    <xf numFmtId="4" fontId="29" fillId="0" borderId="37" xfId="0" applyNumberFormat="1" applyFont="1" applyBorder="1" applyAlignment="1">
      <alignment vertical="center" wrapText="1"/>
    </xf>
    <xf numFmtId="4" fontId="6" fillId="0" borderId="4" xfId="0" applyNumberFormat="1" applyFont="1" applyBorder="1" applyAlignment="1">
      <alignment wrapText="1"/>
    </xf>
    <xf numFmtId="4" fontId="6" fillId="0" borderId="6" xfId="0" applyNumberFormat="1" applyFont="1" applyBorder="1" applyAlignment="1">
      <alignment wrapText="1"/>
    </xf>
    <xf numFmtId="0" fontId="29" fillId="0" borderId="0" xfId="0" applyFont="1" applyAlignment="1">
      <alignment horizontal="right"/>
    </xf>
    <xf numFmtId="0" fontId="26" fillId="0" borderId="0" xfId="0" applyFont="1"/>
    <xf numFmtId="164" fontId="4" fillId="0" borderId="6" xfId="0" applyNumberFormat="1" applyFont="1" applyBorder="1" applyAlignment="1">
      <alignment horizontal="right"/>
    </xf>
    <xf numFmtId="0" fontId="25" fillId="0" borderId="6" xfId="0" applyFont="1" applyBorder="1"/>
    <xf numFmtId="0" fontId="15" fillId="0" borderId="40" xfId="0" applyFont="1" applyBorder="1"/>
    <xf numFmtId="0" fontId="15" fillId="2" borderId="30" xfId="0" applyFont="1" applyFill="1" applyBorder="1" applyAlignment="1">
      <alignment horizontal="center" wrapText="1"/>
    </xf>
    <xf numFmtId="4" fontId="15" fillId="3" borderId="4" xfId="0" applyNumberFormat="1" applyFont="1" applyFill="1" applyBorder="1" applyAlignment="1">
      <alignment horizontal="right"/>
    </xf>
    <xf numFmtId="4" fontId="6" fillId="0" borderId="35" xfId="0" applyNumberFormat="1" applyFont="1" applyBorder="1" applyAlignment="1">
      <alignment wrapText="1"/>
    </xf>
    <xf numFmtId="4" fontId="29" fillId="0" borderId="36" xfId="0" applyNumberFormat="1" applyFont="1" applyBorder="1" applyAlignment="1">
      <alignment vertical="center" wrapText="1"/>
    </xf>
    <xf numFmtId="4" fontId="15" fillId="4" borderId="42" xfId="0" applyNumberFormat="1" applyFont="1" applyFill="1" applyBorder="1" applyAlignment="1">
      <alignment horizontal="right"/>
    </xf>
    <xf numFmtId="3" fontId="0" fillId="3" borderId="0" xfId="0" applyNumberFormat="1" applyFill="1"/>
    <xf numFmtId="4" fontId="6" fillId="0" borderId="15" xfId="0" applyNumberFormat="1" applyFont="1" applyBorder="1" applyAlignment="1">
      <alignment wrapText="1"/>
    </xf>
    <xf numFmtId="4" fontId="29" fillId="3" borderId="4" xfId="0" applyNumberFormat="1" applyFont="1" applyFill="1" applyBorder="1" applyAlignment="1">
      <alignment vertical="center" wrapText="1"/>
    </xf>
    <xf numFmtId="4" fontId="29" fillId="3" borderId="6" xfId="0" applyNumberFormat="1" applyFont="1" applyFill="1" applyBorder="1" applyAlignment="1">
      <alignment vertical="center" wrapText="1"/>
    </xf>
    <xf numFmtId="4" fontId="6" fillId="3" borderId="4" xfId="0" applyNumberFormat="1" applyFont="1" applyFill="1" applyBorder="1" applyAlignment="1">
      <alignment horizontal="right" wrapText="1"/>
    </xf>
    <xf numFmtId="4" fontId="6" fillId="3" borderId="29" xfId="0" applyNumberFormat="1" applyFont="1" applyFill="1" applyBorder="1" applyAlignment="1">
      <alignment wrapText="1"/>
    </xf>
    <xf numFmtId="4" fontId="6" fillId="3" borderId="7" xfId="0" applyNumberFormat="1" applyFont="1" applyFill="1" applyBorder="1" applyAlignment="1">
      <alignment wrapText="1"/>
    </xf>
    <xf numFmtId="4" fontId="6" fillId="3" borderId="4" xfId="0" applyNumberFormat="1" applyFont="1" applyFill="1" applyBorder="1" applyAlignment="1">
      <alignment wrapText="1"/>
    </xf>
    <xf numFmtId="0" fontId="15" fillId="0" borderId="0" xfId="0" applyFont="1" applyAlignment="1">
      <alignment horizontal="left" wrapText="1"/>
    </xf>
    <xf numFmtId="0" fontId="13" fillId="0" borderId="3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13" xfId="0" applyFont="1" applyBorder="1"/>
    <xf numFmtId="4" fontId="1" fillId="0" borderId="35" xfId="0" applyNumberFormat="1" applyFont="1" applyBorder="1" applyAlignment="1">
      <alignment horizontal="center" vertical="center" wrapText="1"/>
    </xf>
    <xf numFmtId="4" fontId="1" fillId="0" borderId="36" xfId="0" applyNumberFormat="1" applyFont="1" applyBorder="1" applyAlignment="1">
      <alignment horizontal="center" vertical="center" wrapText="1"/>
    </xf>
    <xf numFmtId="4" fontId="1" fillId="0" borderId="37" xfId="0" applyNumberFormat="1" applyFont="1" applyBorder="1" applyAlignment="1">
      <alignment horizontal="center" vertical="center" wrapText="1"/>
    </xf>
    <xf numFmtId="0" fontId="13" fillId="0" borderId="6" xfId="0" applyFont="1" applyBorder="1"/>
    <xf numFmtId="0" fontId="13" fillId="3" borderId="33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4" fontId="13" fillId="0" borderId="35" xfId="0" applyNumberFormat="1" applyFont="1" applyBorder="1" applyAlignment="1">
      <alignment horizontal="center" vertical="center" wrapText="1"/>
    </xf>
    <xf numFmtId="4" fontId="13" fillId="0" borderId="36" xfId="0" applyNumberFormat="1" applyFont="1" applyBorder="1" applyAlignment="1">
      <alignment horizontal="center" vertical="center" wrapText="1"/>
    </xf>
    <xf numFmtId="4" fontId="13" fillId="0" borderId="37" xfId="0" applyNumberFormat="1" applyFont="1" applyBorder="1" applyAlignment="1">
      <alignment horizontal="center" vertical="center" wrapText="1"/>
    </xf>
    <xf numFmtId="164" fontId="4" fillId="0" borderId="40" xfId="0" applyNumberFormat="1" applyFont="1" applyBorder="1" applyAlignment="1">
      <alignment horizontal="center"/>
    </xf>
    <xf numFmtId="164" fontId="4" fillId="0" borderId="38" xfId="0" applyNumberFormat="1" applyFont="1" applyBorder="1" applyAlignment="1">
      <alignment horizontal="center"/>
    </xf>
    <xf numFmtId="0" fontId="25" fillId="0" borderId="41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164" fontId="29" fillId="0" borderId="41" xfId="0" applyNumberFormat="1" applyFont="1" applyBorder="1" applyAlignment="1">
      <alignment horizontal="center"/>
    </xf>
    <xf numFmtId="164" fontId="29" fillId="0" borderId="16" xfId="0" applyNumberFormat="1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0" fontId="25" fillId="0" borderId="38" xfId="0" applyFont="1" applyBorder="1" applyAlignment="1">
      <alignment horizontal="center"/>
    </xf>
    <xf numFmtId="164" fontId="29" fillId="0" borderId="13" xfId="0" applyNumberFormat="1" applyFont="1" applyBorder="1" applyAlignment="1">
      <alignment horizontal="center"/>
    </xf>
    <xf numFmtId="164" fontId="29" fillId="0" borderId="6" xfId="0" applyNumberFormat="1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5" fillId="0" borderId="16" xfId="0" applyFont="1" applyBorder="1" applyAlignment="1">
      <alignment horizontal="center"/>
    </xf>
  </cellXfs>
  <cellStyles count="3">
    <cellStyle name="Normaallaad 4" xfId="1" xr:uid="{00000000-0005-0000-0000-000000000000}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abSelected="1" zoomScaleNormal="100" workbookViewId="0">
      <selection activeCell="L20" sqref="L20"/>
    </sheetView>
  </sheetViews>
  <sheetFormatPr defaultRowHeight="15" x14ac:dyDescent="0.25"/>
  <cols>
    <col min="1" max="1" width="5.42578125" style="1" customWidth="1"/>
    <col min="2" max="2" width="7.7109375" style="1" customWidth="1"/>
    <col min="3" max="3" width="7.85546875" style="1" customWidth="1"/>
    <col min="4" max="4" width="59.7109375" style="1" customWidth="1"/>
    <col min="5" max="8" width="18.42578125" style="1" customWidth="1"/>
    <col min="9" max="9" width="27.28515625" style="1" customWidth="1"/>
    <col min="10" max="10" width="27" style="1" customWidth="1"/>
    <col min="11" max="11" width="24.85546875" style="1" customWidth="1"/>
    <col min="12" max="12" width="38.140625" style="1" customWidth="1"/>
    <col min="13" max="14" width="14.42578125" style="1" customWidth="1"/>
    <col min="15" max="15" width="25.28515625" style="1" customWidth="1"/>
    <col min="16" max="16" width="25.140625" style="1" customWidth="1"/>
    <col min="17" max="17" width="29" style="1" customWidth="1"/>
    <col min="18" max="18" width="26" style="1" customWidth="1"/>
    <col min="19" max="16384" width="9.140625" style="1"/>
  </cols>
  <sheetData>
    <row r="1" spans="1:18" x14ac:dyDescent="0.25">
      <c r="J1" s="96" t="s">
        <v>51</v>
      </c>
    </row>
    <row r="2" spans="1:18" ht="15" customHeight="1" x14ac:dyDescent="0.25"/>
    <row r="3" spans="1:18" ht="18.75" customHeight="1" x14ac:dyDescent="0.3">
      <c r="A3" s="195" t="s">
        <v>64</v>
      </c>
      <c r="B3" s="195"/>
      <c r="C3" s="195"/>
      <c r="D3" s="195"/>
      <c r="E3" s="195"/>
      <c r="F3" s="195"/>
      <c r="G3" s="195"/>
      <c r="H3" s="195"/>
      <c r="I3" s="195"/>
      <c r="J3" s="195"/>
      <c r="K3" s="108"/>
      <c r="L3" s="108"/>
      <c r="M3" s="108"/>
      <c r="N3" s="108"/>
      <c r="O3" s="108"/>
      <c r="P3" s="108"/>
      <c r="Q3" s="108"/>
      <c r="R3" s="108"/>
    </row>
    <row r="4" spans="1:18" ht="16.5" customHeight="1" x14ac:dyDescent="0.25"/>
    <row r="5" spans="1:18" x14ac:dyDescent="0.25">
      <c r="C5" s="3" t="s">
        <v>10</v>
      </c>
      <c r="D5" s="6" t="s">
        <v>50</v>
      </c>
      <c r="M5" s="38"/>
      <c r="N5" s="39"/>
    </row>
    <row r="6" spans="1:18" x14ac:dyDescent="0.25">
      <c r="C6" s="3" t="s">
        <v>11</v>
      </c>
      <c r="D6" s="4" t="s">
        <v>47</v>
      </c>
      <c r="J6" s="40"/>
      <c r="M6" s="38"/>
      <c r="N6" s="39"/>
      <c r="P6" s="41"/>
    </row>
    <row r="7" spans="1:18" ht="15.75" customHeight="1" x14ac:dyDescent="0.25">
      <c r="N7" s="39"/>
      <c r="O7" s="3"/>
      <c r="P7" s="41"/>
    </row>
    <row r="8" spans="1:18" ht="15.75" customHeight="1" x14ac:dyDescent="0.25">
      <c r="D8" s="147" t="s">
        <v>63</v>
      </c>
      <c r="E8" s="5">
        <v>524.5</v>
      </c>
      <c r="F8" s="131" t="s">
        <v>61</v>
      </c>
      <c r="G8" s="163"/>
      <c r="H8" s="163"/>
      <c r="N8" s="39"/>
      <c r="O8" s="3"/>
      <c r="P8" s="41"/>
    </row>
    <row r="9" spans="1:18" ht="14.25" customHeight="1" x14ac:dyDescent="0.25">
      <c r="D9" s="93" t="s">
        <v>15</v>
      </c>
      <c r="E9" s="94">
        <v>3329</v>
      </c>
      <c r="F9" s="95" t="s">
        <v>49</v>
      </c>
      <c r="G9" s="98"/>
      <c r="H9" s="98"/>
      <c r="I9" s="7"/>
      <c r="K9" s="7"/>
      <c r="L9" s="42"/>
      <c r="O9" s="7"/>
    </row>
    <row r="10" spans="1:18" ht="14.25" customHeight="1" x14ac:dyDescent="0.25">
      <c r="D10" s="99"/>
      <c r="E10" s="164"/>
      <c r="F10" s="165"/>
      <c r="G10" s="98"/>
      <c r="H10" s="98"/>
      <c r="I10" s="7"/>
      <c r="K10" s="7"/>
      <c r="L10" s="42"/>
      <c r="O10" s="7"/>
    </row>
    <row r="11" spans="1:18" ht="14.25" customHeight="1" thickBot="1" x14ac:dyDescent="0.3">
      <c r="D11" s="99"/>
      <c r="E11" s="199" t="s">
        <v>67</v>
      </c>
      <c r="F11" s="200"/>
      <c r="G11" s="201" t="s">
        <v>68</v>
      </c>
      <c r="H11" s="202"/>
      <c r="I11" s="166"/>
      <c r="K11" s="7"/>
      <c r="L11" s="42"/>
      <c r="O11" s="7"/>
    </row>
    <row r="12" spans="1:18" ht="17.25" x14ac:dyDescent="0.25">
      <c r="B12" s="8" t="s">
        <v>18</v>
      </c>
      <c r="C12" s="32"/>
      <c r="D12" s="32"/>
      <c r="E12" s="116" t="s">
        <v>58</v>
      </c>
      <c r="F12" s="117" t="s">
        <v>8</v>
      </c>
      <c r="G12" s="116" t="s">
        <v>58</v>
      </c>
      <c r="H12" s="117" t="s">
        <v>8</v>
      </c>
      <c r="I12" s="167" t="s">
        <v>22</v>
      </c>
      <c r="J12" s="9" t="s">
        <v>12</v>
      </c>
    </row>
    <row r="13" spans="1:18" ht="15" customHeight="1" x14ac:dyDescent="0.25">
      <c r="B13" s="31"/>
      <c r="C13" s="43" t="s">
        <v>27</v>
      </c>
      <c r="D13" s="44"/>
      <c r="E13" s="176">
        <f>F13/$E$8</f>
        <v>0.22308865586272641</v>
      </c>
      <c r="F13" s="177">
        <f>'Annuiteetgraafik BIL_al 01.04'!F17</f>
        <v>117.01</v>
      </c>
      <c r="G13" s="179">
        <f>H13/$E$8</f>
        <v>0.22308865586272641</v>
      </c>
      <c r="H13" s="177">
        <f>'Annuiteetgraafik BIL_al 01.04'!F17</f>
        <v>117.01</v>
      </c>
      <c r="I13" s="181" t="s">
        <v>28</v>
      </c>
      <c r="J13" s="183"/>
      <c r="K13" s="45"/>
      <c r="O13" s="3"/>
      <c r="P13" s="45"/>
      <c r="Q13" s="46"/>
    </row>
    <row r="14" spans="1:18" ht="15" customHeight="1" x14ac:dyDescent="0.25">
      <c r="B14" s="11">
        <v>400</v>
      </c>
      <c r="C14" s="186" t="s">
        <v>23</v>
      </c>
      <c r="D14" s="187"/>
      <c r="E14" s="118">
        <f>Abitabel!G16</f>
        <v>1.6251101119471465</v>
      </c>
      <c r="F14" s="103">
        <f>E14*$E$8</f>
        <v>852.37025371627828</v>
      </c>
      <c r="G14" s="157">
        <f>H14/$E$8</f>
        <v>1.6251101119471465</v>
      </c>
      <c r="H14" s="148">
        <f>F14</f>
        <v>852.37025371627828</v>
      </c>
      <c r="I14" s="182"/>
      <c r="J14" s="184"/>
      <c r="O14" s="3"/>
      <c r="P14" s="45"/>
      <c r="Q14" s="46"/>
    </row>
    <row r="15" spans="1:18" ht="15" customHeight="1" x14ac:dyDescent="0.25">
      <c r="B15" s="11">
        <v>100</v>
      </c>
      <c r="C15" s="33" t="s">
        <v>14</v>
      </c>
      <c r="D15" s="34"/>
      <c r="E15" s="118">
        <f>Abitabel!G17</f>
        <v>0.3434520095430354</v>
      </c>
      <c r="F15" s="103">
        <f>E15*$E$8</f>
        <v>180.14057900532205</v>
      </c>
      <c r="G15" s="169">
        <f>H15/$E$8</f>
        <v>0.35375556982932643</v>
      </c>
      <c r="H15" s="103">
        <f>F15*1.03</f>
        <v>185.54479637548172</v>
      </c>
      <c r="I15" s="188" t="s">
        <v>55</v>
      </c>
      <c r="J15" s="184"/>
      <c r="K15" s="45"/>
      <c r="O15" s="3"/>
      <c r="P15" s="45"/>
      <c r="Q15" s="46"/>
    </row>
    <row r="16" spans="1:18" ht="15" customHeight="1" x14ac:dyDescent="0.25">
      <c r="B16" s="11">
        <v>200</v>
      </c>
      <c r="C16" s="10" t="s">
        <v>0</v>
      </c>
      <c r="D16" s="27"/>
      <c r="E16" s="118">
        <f>Abitabel!G18</f>
        <v>0.44</v>
      </c>
      <c r="F16" s="103">
        <f>E16*$E$8</f>
        <v>230.78</v>
      </c>
      <c r="G16" s="160">
        <f>H16/$E$8</f>
        <v>0.45320000000000005</v>
      </c>
      <c r="H16" s="103">
        <f>F16*1.03</f>
        <v>237.70340000000002</v>
      </c>
      <c r="I16" s="189"/>
      <c r="J16" s="184"/>
      <c r="K16" s="45"/>
      <c r="O16" s="3"/>
      <c r="P16" s="45"/>
      <c r="Q16" s="46"/>
    </row>
    <row r="17" spans="2:19" ht="15" customHeight="1" x14ac:dyDescent="0.25">
      <c r="B17" s="11">
        <v>500</v>
      </c>
      <c r="C17" s="10" t="s">
        <v>1</v>
      </c>
      <c r="D17" s="27"/>
      <c r="E17" s="118">
        <f>Abitabel!G19</f>
        <v>1.0727472930812993E-2</v>
      </c>
      <c r="F17" s="103">
        <f>E17*$E$8</f>
        <v>5.6265595522114147</v>
      </c>
      <c r="G17" s="157">
        <f>H17/$E$8</f>
        <v>1.1049297118737382E-2</v>
      </c>
      <c r="H17" s="148">
        <f>F17*1.03</f>
        <v>5.7953563387777569</v>
      </c>
      <c r="I17" s="190"/>
      <c r="J17" s="185"/>
      <c r="K17" s="45"/>
      <c r="O17" s="3"/>
      <c r="P17" s="45"/>
      <c r="Q17" s="46"/>
    </row>
    <row r="18" spans="2:19" x14ac:dyDescent="0.25">
      <c r="B18" s="12"/>
      <c r="C18" s="13" t="s">
        <v>13</v>
      </c>
      <c r="D18" s="13"/>
      <c r="E18" s="14">
        <f>SUM(E13:E17)</f>
        <v>2.6423782502837212</v>
      </c>
      <c r="F18" s="119">
        <f>SUM(F13:F17)</f>
        <v>1385.9273922738116</v>
      </c>
      <c r="G18" s="149">
        <f>SUM(G13:G17)</f>
        <v>2.6662036347579372</v>
      </c>
      <c r="H18" s="119">
        <f>SUM(H13:H17)</f>
        <v>1398.423806430538</v>
      </c>
      <c r="I18" s="29"/>
      <c r="J18" s="15"/>
      <c r="K18" s="45"/>
      <c r="P18" s="45"/>
      <c r="Q18" s="46"/>
    </row>
    <row r="19" spans="2:19" ht="15.75" thickBot="1" x14ac:dyDescent="0.3">
      <c r="B19" s="16"/>
      <c r="C19" s="17"/>
      <c r="D19" s="17"/>
      <c r="E19" s="120"/>
      <c r="F19" s="121"/>
      <c r="G19" s="150"/>
      <c r="H19" s="150"/>
      <c r="I19" s="168"/>
      <c r="J19" s="18"/>
      <c r="K19" s="45"/>
      <c r="P19" s="45"/>
      <c r="Q19" s="46"/>
    </row>
    <row r="20" spans="2:19" ht="17.25" x14ac:dyDescent="0.25">
      <c r="B20" s="19" t="s">
        <v>19</v>
      </c>
      <c r="C20" s="13"/>
      <c r="D20" s="13"/>
      <c r="E20" s="122" t="s">
        <v>58</v>
      </c>
      <c r="F20" s="123" t="s">
        <v>8</v>
      </c>
      <c r="G20" s="116" t="s">
        <v>58</v>
      </c>
      <c r="H20" s="117" t="s">
        <v>8</v>
      </c>
      <c r="I20" s="35" t="s">
        <v>22</v>
      </c>
      <c r="J20" s="20" t="s">
        <v>12</v>
      </c>
      <c r="K20" s="45"/>
      <c r="P20" s="45"/>
      <c r="Q20" s="46"/>
    </row>
    <row r="21" spans="2:19" ht="15.75" customHeight="1" x14ac:dyDescent="0.25">
      <c r="B21" s="11">
        <v>300</v>
      </c>
      <c r="C21" s="187" t="s">
        <v>29</v>
      </c>
      <c r="D21" s="191"/>
      <c r="E21" s="129">
        <f>Abitabel!G23</f>
        <v>1.0803237291246102</v>
      </c>
      <c r="F21" s="130">
        <f>E21*$E$8</f>
        <v>566.62979592585805</v>
      </c>
      <c r="G21" s="129">
        <f>H21/$E$8</f>
        <v>1.1418684461391801</v>
      </c>
      <c r="H21" s="151">
        <f>Abitabel!J23</f>
        <v>598.91</v>
      </c>
      <c r="I21" s="110" t="s">
        <v>72</v>
      </c>
      <c r="J21" s="192" t="s">
        <v>54</v>
      </c>
      <c r="O21" s="3"/>
      <c r="P21" s="45"/>
      <c r="Q21" s="46"/>
    </row>
    <row r="22" spans="2:19" ht="15" customHeight="1" x14ac:dyDescent="0.25">
      <c r="B22" s="11">
        <v>600</v>
      </c>
      <c r="C22" s="10" t="s">
        <v>24</v>
      </c>
      <c r="D22" s="27"/>
      <c r="E22" s="129"/>
      <c r="F22" s="130"/>
      <c r="G22" s="129"/>
      <c r="H22" s="151"/>
      <c r="I22" s="102"/>
      <c r="J22" s="193"/>
      <c r="K22" s="45"/>
      <c r="O22" s="3"/>
      <c r="P22" s="45"/>
      <c r="Q22" s="46"/>
    </row>
    <row r="23" spans="2:19" ht="15" customHeight="1" x14ac:dyDescent="0.25">
      <c r="B23" s="11"/>
      <c r="C23" s="10">
        <v>610</v>
      </c>
      <c r="D23" s="27" t="s">
        <v>2</v>
      </c>
      <c r="E23" s="129">
        <f>Abitabel!G25</f>
        <v>1.1000000000000001</v>
      </c>
      <c r="F23" s="130">
        <f>E23*$E$8</f>
        <v>576.95000000000005</v>
      </c>
      <c r="G23" s="129">
        <f>H23/$E$8</f>
        <v>1.6333269780743565</v>
      </c>
      <c r="H23" s="130">
        <f>Abitabel!J25</f>
        <v>856.68</v>
      </c>
      <c r="I23" s="196" t="s">
        <v>53</v>
      </c>
      <c r="J23" s="193"/>
      <c r="K23" s="45"/>
      <c r="O23" s="3"/>
      <c r="P23" s="45"/>
      <c r="Q23" s="46"/>
    </row>
    <row r="24" spans="2:19" x14ac:dyDescent="0.25">
      <c r="B24" s="11"/>
      <c r="C24" s="10">
        <v>620</v>
      </c>
      <c r="D24" s="27" t="s">
        <v>3</v>
      </c>
      <c r="E24" s="129">
        <f>Abitabel!G26</f>
        <v>1.03</v>
      </c>
      <c r="F24" s="130">
        <f>E24*$E$8</f>
        <v>540.23500000000001</v>
      </c>
      <c r="G24" s="170">
        <f>H24/$E$8</f>
        <v>2.0564537654909434</v>
      </c>
      <c r="H24" s="130">
        <f>Abitabel!J26</f>
        <v>1078.6099999999999</v>
      </c>
      <c r="I24" s="197"/>
      <c r="J24" s="193"/>
      <c r="K24" s="45"/>
      <c r="O24" s="3"/>
      <c r="P24" s="45"/>
      <c r="Q24" s="46"/>
    </row>
    <row r="25" spans="2:19" x14ac:dyDescent="0.25">
      <c r="B25" s="11"/>
      <c r="C25" s="10">
        <v>630</v>
      </c>
      <c r="D25" s="27" t="s">
        <v>4</v>
      </c>
      <c r="E25" s="129">
        <f>Abitabel!G27</f>
        <v>7.98364837584878E-2</v>
      </c>
      <c r="F25" s="130">
        <f>E25*$E$8</f>
        <v>41.874235731326849</v>
      </c>
      <c r="G25" s="129">
        <f>H25/$E$8</f>
        <v>6.2135367016205915E-2</v>
      </c>
      <c r="H25" s="152">
        <f>Abitabel!J27</f>
        <v>32.590000000000003</v>
      </c>
      <c r="I25" s="198"/>
      <c r="J25" s="193"/>
      <c r="K25" s="45"/>
      <c r="O25" s="113"/>
      <c r="P25" s="45"/>
      <c r="Q25" s="46"/>
    </row>
    <row r="26" spans="2:19" ht="15.75" customHeight="1" x14ac:dyDescent="0.25">
      <c r="B26" s="11">
        <v>700</v>
      </c>
      <c r="C26" s="187" t="s">
        <v>30</v>
      </c>
      <c r="D26" s="191"/>
      <c r="E26" s="129">
        <f>Abitabel!G28</f>
        <v>1.0855936869150304E-2</v>
      </c>
      <c r="F26" s="130">
        <f>E26*$E$8</f>
        <v>5.6939388878693347</v>
      </c>
      <c r="G26" s="174">
        <f>H26/E8</f>
        <v>1.1439466158245948E-2</v>
      </c>
      <c r="H26" s="175">
        <f>Abitabel!J28</f>
        <v>6</v>
      </c>
      <c r="I26" s="110" t="s">
        <v>52</v>
      </c>
      <c r="J26" s="194"/>
      <c r="K26" s="45"/>
      <c r="O26" s="112"/>
      <c r="P26" s="45"/>
      <c r="Q26" s="46"/>
      <c r="S26" s="46"/>
    </row>
    <row r="27" spans="2:19" ht="15" customHeight="1" thickBot="1" x14ac:dyDescent="0.3">
      <c r="B27" s="21"/>
      <c r="C27" s="22" t="s">
        <v>16</v>
      </c>
      <c r="D27" s="22"/>
      <c r="E27" s="100">
        <f>SUM(E21:E26)</f>
        <v>3.3010161497522481</v>
      </c>
      <c r="F27" s="101">
        <f>SUM(F21:F26)</f>
        <v>1731.3829705450541</v>
      </c>
      <c r="G27" s="153">
        <f>SUM(G21:G26)</f>
        <v>4.9052240228789312</v>
      </c>
      <c r="H27" s="153">
        <f>SUM(H21:H26)</f>
        <v>2572.79</v>
      </c>
      <c r="I27" s="171"/>
      <c r="J27" s="23"/>
      <c r="K27" s="45"/>
      <c r="O27" s="46"/>
      <c r="P27" s="45"/>
      <c r="Q27" s="46"/>
      <c r="S27" s="46"/>
    </row>
    <row r="28" spans="2:19" ht="17.25" customHeight="1" x14ac:dyDescent="0.25">
      <c r="B28" s="24"/>
      <c r="C28" s="7"/>
      <c r="D28" s="7"/>
      <c r="E28" s="120"/>
      <c r="F28" s="124"/>
      <c r="G28" s="120"/>
      <c r="H28" s="124"/>
      <c r="I28" s="25"/>
      <c r="K28" s="45"/>
      <c r="O28" s="46"/>
      <c r="Q28" s="46"/>
      <c r="S28" s="46"/>
    </row>
    <row r="29" spans="2:19" ht="15" customHeight="1" x14ac:dyDescent="0.25">
      <c r="B29" s="180" t="s">
        <v>20</v>
      </c>
      <c r="C29" s="180"/>
      <c r="D29" s="180"/>
      <c r="E29" s="120">
        <f>E27+E18</f>
        <v>5.9433944000359693</v>
      </c>
      <c r="F29" s="124">
        <f>ROUND(F27+F18,2)</f>
        <v>3117.31</v>
      </c>
      <c r="G29" s="120">
        <f>G27+G18</f>
        <v>7.5714276576368684</v>
      </c>
      <c r="H29" s="124">
        <f>ROUND(H27+H18,2)</f>
        <v>3971.21</v>
      </c>
      <c r="I29" s="25"/>
      <c r="O29" s="46"/>
      <c r="Q29" s="46"/>
    </row>
    <row r="30" spans="2:19" x14ac:dyDescent="0.25">
      <c r="B30" s="24" t="s">
        <v>9</v>
      </c>
      <c r="C30" s="109"/>
      <c r="D30" s="26">
        <v>0.2</v>
      </c>
      <c r="E30" s="125">
        <f>E29*D30</f>
        <v>1.1886788800071939</v>
      </c>
      <c r="F30" s="124">
        <f>ROUND(F29*D30,2)</f>
        <v>623.46</v>
      </c>
      <c r="G30" s="125">
        <f>G29*D30</f>
        <v>1.5142855315273738</v>
      </c>
      <c r="H30" s="124">
        <f>ROUND(H29*D30,2)</f>
        <v>794.24</v>
      </c>
    </row>
    <row r="31" spans="2:19" x14ac:dyDescent="0.25">
      <c r="B31" s="7" t="s">
        <v>17</v>
      </c>
      <c r="C31" s="7"/>
      <c r="D31" s="7"/>
      <c r="E31" s="120">
        <f>E30+E29</f>
        <v>7.132073280043163</v>
      </c>
      <c r="F31" s="124">
        <f>F30+F29</f>
        <v>3740.77</v>
      </c>
      <c r="G31" s="120">
        <f>G30+G29</f>
        <v>9.0857131891642418</v>
      </c>
      <c r="H31" s="124">
        <f>H30+H29</f>
        <v>4765.45</v>
      </c>
      <c r="I31" s="25"/>
    </row>
    <row r="32" spans="2:19" x14ac:dyDescent="0.25">
      <c r="B32" s="7" t="s">
        <v>25</v>
      </c>
      <c r="C32" s="7"/>
      <c r="D32" s="7"/>
      <c r="E32" s="126" t="s">
        <v>70</v>
      </c>
      <c r="F32" s="124">
        <f>F29*9</f>
        <v>28055.79</v>
      </c>
      <c r="G32" s="126" t="s">
        <v>71</v>
      </c>
      <c r="H32" s="124">
        <f>H29*6</f>
        <v>23827.260000000002</v>
      </c>
      <c r="I32" s="89"/>
      <c r="J32" s="90"/>
    </row>
    <row r="33" spans="2:12" ht="15.75" thickBot="1" x14ac:dyDescent="0.3">
      <c r="B33" s="7" t="s">
        <v>26</v>
      </c>
      <c r="C33" s="7"/>
      <c r="D33" s="7"/>
      <c r="E33" s="127" t="s">
        <v>70</v>
      </c>
      <c r="F33" s="128">
        <f>F31*9</f>
        <v>33666.93</v>
      </c>
      <c r="G33" s="127" t="s">
        <v>71</v>
      </c>
      <c r="H33" s="128">
        <f>H31*6</f>
        <v>28592.699999999997</v>
      </c>
      <c r="I33" s="91"/>
      <c r="J33" s="92"/>
    </row>
    <row r="34" spans="2:12" ht="15.75" x14ac:dyDescent="0.25">
      <c r="B34" s="104"/>
      <c r="C34" s="104"/>
      <c r="D34" s="104"/>
      <c r="E34" s="104"/>
      <c r="F34" s="104"/>
      <c r="G34" s="104"/>
      <c r="H34" s="104"/>
      <c r="I34" s="97"/>
      <c r="J34" s="2"/>
    </row>
    <row r="35" spans="2:12" ht="15.75" x14ac:dyDescent="0.25">
      <c r="B35" s="2"/>
      <c r="C35" s="2"/>
      <c r="D35" s="2"/>
      <c r="E35" s="2"/>
      <c r="F35" s="2"/>
      <c r="G35" s="2"/>
      <c r="H35" s="2"/>
      <c r="I35" s="2"/>
      <c r="J35" s="2"/>
    </row>
    <row r="36" spans="2:12" ht="15.75" x14ac:dyDescent="0.25">
      <c r="B36" s="2"/>
      <c r="C36" s="2"/>
      <c r="D36" s="2"/>
      <c r="E36" s="2"/>
      <c r="F36" s="2"/>
      <c r="G36" s="2"/>
      <c r="H36" s="2"/>
      <c r="I36" s="2"/>
      <c r="J36" s="2"/>
    </row>
    <row r="37" spans="2:12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46"/>
      <c r="L37" s="46"/>
    </row>
    <row r="38" spans="2:12" x14ac:dyDescent="0.25">
      <c r="B38" s="7" t="s">
        <v>5</v>
      </c>
      <c r="C38" s="7"/>
      <c r="D38" s="7"/>
      <c r="E38" s="7" t="s">
        <v>7</v>
      </c>
      <c r="K38" s="46"/>
      <c r="L38" s="46"/>
    </row>
    <row r="39" spans="2:12" x14ac:dyDescent="0.25">
      <c r="K39" s="46"/>
      <c r="L39" s="46"/>
    </row>
    <row r="40" spans="2:12" x14ac:dyDescent="0.25">
      <c r="B40" s="36" t="s">
        <v>6</v>
      </c>
      <c r="C40" s="36"/>
      <c r="D40" s="36"/>
      <c r="E40" s="36" t="s">
        <v>6</v>
      </c>
      <c r="F40" s="36"/>
      <c r="G40" s="36"/>
      <c r="H40" s="36"/>
      <c r="I40" s="36"/>
      <c r="K40" s="46"/>
      <c r="L40" s="46"/>
    </row>
    <row r="41" spans="2:12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46"/>
      <c r="L41" s="46"/>
    </row>
    <row r="42" spans="2:12" x14ac:dyDescent="0.25">
      <c r="K42" s="46"/>
      <c r="L42" s="46"/>
    </row>
    <row r="43" spans="2:12" x14ac:dyDescent="0.25">
      <c r="L43" s="46"/>
    </row>
  </sheetData>
  <mergeCells count="12">
    <mergeCell ref="A3:J3"/>
    <mergeCell ref="I23:I25"/>
    <mergeCell ref="C26:D26"/>
    <mergeCell ref="E11:F11"/>
    <mergeCell ref="G11:H11"/>
    <mergeCell ref="B29:D29"/>
    <mergeCell ref="I13:I14"/>
    <mergeCell ref="J13:J17"/>
    <mergeCell ref="C14:D14"/>
    <mergeCell ref="I15:I17"/>
    <mergeCell ref="C21:D21"/>
    <mergeCell ref="J21:J26"/>
  </mergeCells>
  <pageMargins left="0.7" right="0.7" top="0.75" bottom="0.75" header="0.3" footer="0.3"/>
  <pageSetup paperSize="9" orientation="portrait" r:id="rId1"/>
  <ignoredErrors>
    <ignoredError sqref="F29:G29 F13:G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5"/>
  <sheetViews>
    <sheetView topLeftCell="B3" zoomScaleNormal="100" workbookViewId="0">
      <selection activeCell="L33" sqref="L33"/>
    </sheetView>
  </sheetViews>
  <sheetFormatPr defaultRowHeight="15" x14ac:dyDescent="0.25"/>
  <cols>
    <col min="1" max="1" width="5.42578125" style="1" customWidth="1"/>
    <col min="2" max="2" width="7.7109375" style="1" customWidth="1"/>
    <col min="3" max="3" width="7.85546875" style="1" customWidth="1"/>
    <col min="4" max="4" width="50.85546875" style="1" customWidth="1"/>
    <col min="5" max="10" width="18.42578125" style="1" customWidth="1"/>
    <col min="11" max="11" width="24.85546875" style="1" customWidth="1"/>
    <col min="12" max="12" width="38.140625" style="1" customWidth="1"/>
    <col min="13" max="14" width="14.42578125" style="1" customWidth="1"/>
    <col min="15" max="15" width="25.28515625" style="1" customWidth="1"/>
    <col min="16" max="16" width="25.140625" style="1" customWidth="1"/>
    <col min="17" max="17" width="29" style="1" customWidth="1"/>
    <col min="18" max="18" width="26" style="1" customWidth="1"/>
    <col min="19" max="16384" width="9.140625" style="1"/>
  </cols>
  <sheetData>
    <row r="1" spans="1:19" x14ac:dyDescent="0.25">
      <c r="L1" s="96" t="s">
        <v>51</v>
      </c>
    </row>
    <row r="2" spans="1:19" ht="15" customHeight="1" x14ac:dyDescent="0.25"/>
    <row r="3" spans="1:19" ht="18.75" customHeight="1" x14ac:dyDescent="0.3">
      <c r="A3" s="195" t="s">
        <v>64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08"/>
      <c r="N3" s="108"/>
      <c r="O3" s="108"/>
      <c r="P3" s="108"/>
      <c r="Q3" s="108"/>
      <c r="R3" s="108"/>
    </row>
    <row r="4" spans="1:19" ht="16.5" customHeight="1" x14ac:dyDescent="0.25"/>
    <row r="5" spans="1:19" x14ac:dyDescent="0.25">
      <c r="C5" s="3" t="s">
        <v>10</v>
      </c>
      <c r="D5" s="6" t="s">
        <v>50</v>
      </c>
      <c r="M5" s="38"/>
      <c r="N5" s="39"/>
    </row>
    <row r="6" spans="1:19" x14ac:dyDescent="0.25">
      <c r="C6" s="3" t="s">
        <v>11</v>
      </c>
      <c r="D6" s="4" t="s">
        <v>47</v>
      </c>
      <c r="H6" s="40"/>
      <c r="I6" s="40"/>
      <c r="J6" s="40"/>
      <c r="M6" s="38"/>
      <c r="N6" s="39"/>
      <c r="P6" s="41"/>
    </row>
    <row r="7" spans="1:19" ht="15.75" customHeight="1" x14ac:dyDescent="0.25">
      <c r="N7" s="39"/>
      <c r="O7" s="3"/>
      <c r="P7" s="41"/>
    </row>
    <row r="8" spans="1:19" ht="15.75" customHeight="1" x14ac:dyDescent="0.25">
      <c r="D8" s="93" t="s">
        <v>65</v>
      </c>
      <c r="E8" s="5">
        <v>544.9</v>
      </c>
      <c r="F8" s="95" t="s">
        <v>49</v>
      </c>
      <c r="N8" s="39"/>
      <c r="O8" s="3"/>
      <c r="P8" s="41"/>
    </row>
    <row r="9" spans="1:19" ht="15.75" customHeight="1" x14ac:dyDescent="0.25">
      <c r="D9" s="115" t="s">
        <v>66</v>
      </c>
      <c r="E9" s="5">
        <v>524.5</v>
      </c>
      <c r="F9" s="131" t="s">
        <v>61</v>
      </c>
      <c r="N9" s="39"/>
      <c r="O9" s="3"/>
      <c r="P9" s="41"/>
    </row>
    <row r="10" spans="1:19" ht="14.25" customHeight="1" x14ac:dyDescent="0.25">
      <c r="D10" s="93" t="s">
        <v>15</v>
      </c>
      <c r="E10" s="94">
        <v>3329</v>
      </c>
      <c r="F10" s="95" t="s">
        <v>49</v>
      </c>
      <c r="G10" s="7"/>
      <c r="K10" s="7"/>
      <c r="L10" s="42"/>
      <c r="O10" s="7"/>
    </row>
    <row r="11" spans="1:19" ht="14.25" customHeight="1" x14ac:dyDescent="0.25">
      <c r="D11" s="99"/>
      <c r="E11" s="154"/>
      <c r="F11" s="98"/>
      <c r="G11" s="155"/>
      <c r="H11" s="156"/>
      <c r="K11" s="7"/>
      <c r="L11" s="42"/>
      <c r="O11" s="7"/>
    </row>
    <row r="12" spans="1:19" ht="14.25" customHeight="1" x14ac:dyDescent="0.25">
      <c r="D12" s="99"/>
      <c r="E12" s="207" t="s">
        <v>59</v>
      </c>
      <c r="F12" s="208"/>
      <c r="G12" s="209" t="s">
        <v>60</v>
      </c>
      <c r="H12" s="210"/>
      <c r="I12" s="34"/>
      <c r="K12" s="7"/>
      <c r="L12" s="42"/>
      <c r="O12" s="7"/>
    </row>
    <row r="13" spans="1:19" ht="14.25" customHeight="1" thickBot="1" x14ac:dyDescent="0.3">
      <c r="D13" s="99"/>
      <c r="E13" s="203" t="s">
        <v>73</v>
      </c>
      <c r="F13" s="204"/>
      <c r="G13" s="205" t="s">
        <v>67</v>
      </c>
      <c r="H13" s="206"/>
      <c r="I13" s="201" t="s">
        <v>68</v>
      </c>
      <c r="J13" s="211"/>
      <c r="K13" s="7"/>
      <c r="L13" s="42"/>
      <c r="O13" s="7"/>
    </row>
    <row r="14" spans="1:19" ht="17.25" x14ac:dyDescent="0.25">
      <c r="B14" s="8" t="s">
        <v>18</v>
      </c>
      <c r="C14" s="32"/>
      <c r="D14" s="32"/>
      <c r="E14" s="132" t="s">
        <v>62</v>
      </c>
      <c r="F14" s="133" t="s">
        <v>8</v>
      </c>
      <c r="G14" s="116" t="s">
        <v>58</v>
      </c>
      <c r="H14" s="117" t="s">
        <v>8</v>
      </c>
      <c r="I14" s="116" t="s">
        <v>58</v>
      </c>
      <c r="J14" s="117" t="s">
        <v>8</v>
      </c>
      <c r="K14" s="28" t="s">
        <v>22</v>
      </c>
      <c r="L14" s="9" t="s">
        <v>12</v>
      </c>
    </row>
    <row r="15" spans="1:19" ht="15" customHeight="1" x14ac:dyDescent="0.25">
      <c r="B15" s="31"/>
      <c r="C15" s="43" t="s">
        <v>27</v>
      </c>
      <c r="D15" s="44"/>
      <c r="E15" s="134">
        <f>F15/$E$8</f>
        <v>0.22380253257478439</v>
      </c>
      <c r="F15" s="162">
        <v>121.95</v>
      </c>
      <c r="G15" s="176">
        <f>H15/$E$9</f>
        <v>0.22308865586272641</v>
      </c>
      <c r="H15" s="177">
        <f>'Annuiteetgraafik BIL_al 01.04'!F17</f>
        <v>117.01</v>
      </c>
      <c r="I15" s="176">
        <f>J15/$E$9</f>
        <v>0.22308865586272641</v>
      </c>
      <c r="J15" s="178">
        <f>'Annuiteetgraafik BIL_al 01.04'!F17</f>
        <v>117.01</v>
      </c>
      <c r="K15" s="181" t="s">
        <v>28</v>
      </c>
      <c r="L15" s="183"/>
      <c r="M15" s="45"/>
      <c r="Q15" s="3"/>
      <c r="R15" s="45"/>
      <c r="S15" s="46"/>
    </row>
    <row r="16" spans="1:19" ht="15" customHeight="1" x14ac:dyDescent="0.25">
      <c r="B16" s="11">
        <v>400</v>
      </c>
      <c r="C16" s="186" t="s">
        <v>23</v>
      </c>
      <c r="D16" s="187"/>
      <c r="E16" s="134">
        <f>F16/$E$8</f>
        <v>1.6251101119471465</v>
      </c>
      <c r="F16" s="135">
        <v>885.52250000000004</v>
      </c>
      <c r="G16" s="118">
        <f>E16</f>
        <v>1.6251101119471465</v>
      </c>
      <c r="H16" s="103">
        <f>G16*$E$9</f>
        <v>852.37025371627828</v>
      </c>
      <c r="I16" s="157">
        <f>J16/E9</f>
        <v>1.6251101119471465</v>
      </c>
      <c r="J16" s="148">
        <f>H16</f>
        <v>852.37025371627828</v>
      </c>
      <c r="K16" s="182"/>
      <c r="L16" s="184"/>
      <c r="Q16" s="3"/>
      <c r="R16" s="45"/>
      <c r="S16" s="46"/>
    </row>
    <row r="17" spans="2:21" ht="15" customHeight="1" x14ac:dyDescent="0.25">
      <c r="B17" s="11">
        <v>100</v>
      </c>
      <c r="C17" s="33" t="s">
        <v>14</v>
      </c>
      <c r="D17" s="34"/>
      <c r="E17" s="134">
        <f>F17/$E$8</f>
        <v>0.3434520095430354</v>
      </c>
      <c r="F17" s="135">
        <v>187.14699999999999</v>
      </c>
      <c r="G17" s="118">
        <f>E17</f>
        <v>0.3434520095430354</v>
      </c>
      <c r="H17" s="103">
        <f>G17*$E$9</f>
        <v>180.14057900532205</v>
      </c>
      <c r="I17" s="173">
        <f>J17/E9</f>
        <v>0.35375556982932643</v>
      </c>
      <c r="J17" s="161">
        <f>H17*1.03</f>
        <v>185.54479637548172</v>
      </c>
      <c r="K17" s="188" t="s">
        <v>55</v>
      </c>
      <c r="L17" s="184"/>
      <c r="M17" s="45"/>
      <c r="Q17" s="3"/>
      <c r="R17" s="45"/>
      <c r="S17" s="46"/>
    </row>
    <row r="18" spans="2:21" ht="15" customHeight="1" x14ac:dyDescent="0.25">
      <c r="B18" s="11">
        <v>200</v>
      </c>
      <c r="C18" s="10" t="s">
        <v>0</v>
      </c>
      <c r="D18" s="27"/>
      <c r="E18" s="134">
        <f>F18/$E$8</f>
        <v>0.44</v>
      </c>
      <c r="F18" s="135">
        <v>239.756</v>
      </c>
      <c r="G18" s="118">
        <f>E18</f>
        <v>0.44</v>
      </c>
      <c r="H18" s="103">
        <f>G18*$E$9</f>
        <v>230.78</v>
      </c>
      <c r="I18" s="160">
        <f>J18/E9</f>
        <v>0.45320000000000005</v>
      </c>
      <c r="J18" s="161">
        <f>H18*1.03</f>
        <v>237.70340000000002</v>
      </c>
      <c r="K18" s="189"/>
      <c r="L18" s="184"/>
      <c r="M18" s="45"/>
      <c r="Q18" s="3"/>
      <c r="R18" s="45"/>
      <c r="S18" s="46"/>
    </row>
    <row r="19" spans="2:21" ht="15" customHeight="1" x14ac:dyDescent="0.25">
      <c r="B19" s="11">
        <v>500</v>
      </c>
      <c r="C19" s="10" t="s">
        <v>1</v>
      </c>
      <c r="D19" s="27"/>
      <c r="E19" s="134">
        <f>F19/$E$8</f>
        <v>1.0727472930812993E-2</v>
      </c>
      <c r="F19" s="135">
        <v>5.8453999999999997</v>
      </c>
      <c r="G19" s="118">
        <f>E19</f>
        <v>1.0727472930812993E-2</v>
      </c>
      <c r="H19" s="103">
        <f>G19*$E$9</f>
        <v>5.6265595522114147</v>
      </c>
      <c r="I19" s="157">
        <f>J19/E9</f>
        <v>1.1049297118737382E-2</v>
      </c>
      <c r="J19" s="148">
        <f>H19*1.03</f>
        <v>5.7953563387777569</v>
      </c>
      <c r="K19" s="190"/>
      <c r="L19" s="185"/>
      <c r="M19" s="45"/>
      <c r="Q19" s="3"/>
      <c r="R19" s="45"/>
      <c r="S19" s="46"/>
    </row>
    <row r="20" spans="2:21" x14ac:dyDescent="0.25">
      <c r="B20" s="12"/>
      <c r="C20" s="13" t="s">
        <v>13</v>
      </c>
      <c r="D20" s="13"/>
      <c r="E20" s="136">
        <f t="shared" ref="E20:J20" si="0">SUM(E15:E19)</f>
        <v>2.643092126995779</v>
      </c>
      <c r="F20" s="137">
        <f t="shared" si="0"/>
        <v>1440.2209</v>
      </c>
      <c r="G20" s="14">
        <f t="shared" si="0"/>
        <v>2.6423782502837212</v>
      </c>
      <c r="H20" s="119">
        <f t="shared" si="0"/>
        <v>1385.9273922738116</v>
      </c>
      <c r="I20" s="149">
        <f t="shared" si="0"/>
        <v>2.6662036347579372</v>
      </c>
      <c r="J20" s="119">
        <f t="shared" si="0"/>
        <v>1398.423806430538</v>
      </c>
      <c r="K20" s="29"/>
      <c r="L20" s="15"/>
      <c r="M20" s="45"/>
      <c r="R20" s="45"/>
      <c r="S20" s="46"/>
    </row>
    <row r="21" spans="2:21" x14ac:dyDescent="0.25">
      <c r="B21" s="16"/>
      <c r="C21" s="17"/>
      <c r="D21" s="17"/>
      <c r="E21" s="138"/>
      <c r="F21" s="139"/>
      <c r="G21" s="120"/>
      <c r="H21" s="121"/>
      <c r="I21" s="150"/>
      <c r="J21" s="121"/>
      <c r="K21" s="37"/>
      <c r="L21" s="18"/>
      <c r="M21" s="45"/>
      <c r="R21" s="45"/>
      <c r="S21" s="46"/>
    </row>
    <row r="22" spans="2:21" ht="17.25" x14ac:dyDescent="0.25">
      <c r="B22" s="19" t="s">
        <v>19</v>
      </c>
      <c r="C22" s="13"/>
      <c r="D22" s="13"/>
      <c r="E22" s="140" t="s">
        <v>62</v>
      </c>
      <c r="F22" s="141" t="s">
        <v>8</v>
      </c>
      <c r="G22" s="122" t="s">
        <v>58</v>
      </c>
      <c r="H22" s="123" t="s">
        <v>8</v>
      </c>
      <c r="I22" s="122" t="s">
        <v>58</v>
      </c>
      <c r="J22" s="123" t="s">
        <v>8</v>
      </c>
      <c r="K22" s="35" t="s">
        <v>22</v>
      </c>
      <c r="L22" s="20" t="s">
        <v>12</v>
      </c>
      <c r="M22" s="45"/>
      <c r="R22" s="45"/>
      <c r="S22" s="46"/>
    </row>
    <row r="23" spans="2:21" ht="15.75" customHeight="1" x14ac:dyDescent="0.25">
      <c r="B23" s="11">
        <v>300</v>
      </c>
      <c r="C23" s="187" t="s">
        <v>29</v>
      </c>
      <c r="D23" s="191"/>
      <c r="E23" s="129">
        <f>F23/$E$8</f>
        <v>1.0803237291246102</v>
      </c>
      <c r="F23" s="130">
        <v>588.66840000000002</v>
      </c>
      <c r="G23" s="129">
        <f>E23</f>
        <v>1.0803237291246102</v>
      </c>
      <c r="H23" s="130">
        <f>G23*$E$9</f>
        <v>566.62979592585805</v>
      </c>
      <c r="I23" s="129">
        <f>J23/$E$9</f>
        <v>1.1418684461391801</v>
      </c>
      <c r="J23" s="151">
        <v>598.91</v>
      </c>
      <c r="K23" s="110" t="s">
        <v>52</v>
      </c>
      <c r="L23" s="192" t="s">
        <v>54</v>
      </c>
      <c r="Q23" s="3"/>
      <c r="R23" s="45"/>
      <c r="S23" s="46"/>
    </row>
    <row r="24" spans="2:21" ht="15" customHeight="1" x14ac:dyDescent="0.25">
      <c r="B24" s="11">
        <v>600</v>
      </c>
      <c r="C24" s="10" t="s">
        <v>24</v>
      </c>
      <c r="D24" s="27"/>
      <c r="E24" s="129"/>
      <c r="F24" s="130"/>
      <c r="G24" s="129"/>
      <c r="H24" s="130"/>
      <c r="I24" s="129"/>
      <c r="J24" s="151"/>
      <c r="K24" s="102"/>
      <c r="L24" s="193"/>
      <c r="M24" s="45"/>
      <c r="Q24" s="3"/>
      <c r="R24" s="45"/>
      <c r="S24" s="46"/>
    </row>
    <row r="25" spans="2:21" ht="15" customHeight="1" x14ac:dyDescent="0.25">
      <c r="B25" s="11"/>
      <c r="C25" s="10">
        <v>610</v>
      </c>
      <c r="D25" s="27" t="s">
        <v>2</v>
      </c>
      <c r="E25" s="129">
        <f>F25/$E$8</f>
        <v>1.1000000000000001</v>
      </c>
      <c r="F25" s="130">
        <v>599.39</v>
      </c>
      <c r="G25" s="129">
        <v>1.1000000000000001</v>
      </c>
      <c r="H25" s="130">
        <f>G25*$E$9</f>
        <v>576.95000000000005</v>
      </c>
      <c r="I25" s="158">
        <f>J25/$E$9</f>
        <v>1.6333269780743565</v>
      </c>
      <c r="J25" s="130">
        <v>856.68</v>
      </c>
      <c r="K25" s="196" t="s">
        <v>53</v>
      </c>
      <c r="L25" s="193"/>
      <c r="M25" s="45"/>
      <c r="Q25" s="3"/>
      <c r="R25" s="45"/>
      <c r="S25" s="46"/>
    </row>
    <row r="26" spans="2:21" x14ac:dyDescent="0.25">
      <c r="B26" s="11"/>
      <c r="C26" s="10">
        <v>620</v>
      </c>
      <c r="D26" s="27" t="s">
        <v>3</v>
      </c>
      <c r="E26" s="129">
        <f>F26/$E$8</f>
        <v>1.03</v>
      </c>
      <c r="F26" s="130">
        <v>561.24699999999996</v>
      </c>
      <c r="G26" s="129">
        <v>1.03</v>
      </c>
      <c r="H26" s="130">
        <f>G26*$E$9</f>
        <v>540.23500000000001</v>
      </c>
      <c r="I26" s="129">
        <f>J26/$E$9</f>
        <v>2.0564537654909434</v>
      </c>
      <c r="J26" s="130">
        <v>1078.6099999999999</v>
      </c>
      <c r="K26" s="197"/>
      <c r="L26" s="193"/>
      <c r="M26" s="45"/>
      <c r="Q26" s="3"/>
      <c r="R26" s="45"/>
      <c r="S26" s="46"/>
    </row>
    <row r="27" spans="2:21" x14ac:dyDescent="0.25">
      <c r="B27" s="11"/>
      <c r="C27" s="10">
        <v>630</v>
      </c>
      <c r="D27" s="27" t="s">
        <v>4</v>
      </c>
      <c r="E27" s="129">
        <f>F27/$E$8</f>
        <v>7.98364837584878E-2</v>
      </c>
      <c r="F27" s="130">
        <v>43.502899999999997</v>
      </c>
      <c r="G27" s="129">
        <f>E27</f>
        <v>7.98364837584878E-2</v>
      </c>
      <c r="H27" s="130">
        <f>G27*$E$9</f>
        <v>41.874235731326849</v>
      </c>
      <c r="I27" s="159">
        <f>J27/$E$9</f>
        <v>6.2135367016205915E-2</v>
      </c>
      <c r="J27" s="152">
        <v>32.590000000000003</v>
      </c>
      <c r="K27" s="198"/>
      <c r="L27" s="193"/>
      <c r="M27" s="45"/>
      <c r="Q27" s="113"/>
      <c r="R27" s="45"/>
      <c r="S27" s="46"/>
    </row>
    <row r="28" spans="2:21" ht="15.75" customHeight="1" x14ac:dyDescent="0.25">
      <c r="B28" s="11">
        <v>700</v>
      </c>
      <c r="C28" s="187" t="s">
        <v>30</v>
      </c>
      <c r="D28" s="191"/>
      <c r="E28" s="129">
        <f>F28/$E$8</f>
        <v>1.0855936869150304E-2</v>
      </c>
      <c r="F28" s="130">
        <v>5.9154</v>
      </c>
      <c r="G28" s="129">
        <f>E28</f>
        <v>1.0855936869150304E-2</v>
      </c>
      <c r="H28" s="130">
        <f>G28*$E$9</f>
        <v>5.6939388878693347</v>
      </c>
      <c r="I28" s="174">
        <f>J28/$E$9</f>
        <v>1.1439466158245948E-2</v>
      </c>
      <c r="J28" s="175">
        <v>6</v>
      </c>
      <c r="K28" s="110" t="s">
        <v>52</v>
      </c>
      <c r="L28" s="194"/>
      <c r="M28" s="45"/>
      <c r="Q28" s="112"/>
      <c r="R28" s="45"/>
      <c r="S28" s="46"/>
      <c r="U28" s="46"/>
    </row>
    <row r="29" spans="2:21" ht="15" customHeight="1" thickBot="1" x14ac:dyDescent="0.3">
      <c r="B29" s="21"/>
      <c r="C29" s="22" t="s">
        <v>16</v>
      </c>
      <c r="D29" s="22"/>
      <c r="E29" s="100">
        <f t="shared" ref="E29:J29" si="1">SUM(E23:E28)</f>
        <v>3.3010161497522481</v>
      </c>
      <c r="F29" s="101">
        <f t="shared" si="1"/>
        <v>1798.7236999999998</v>
      </c>
      <c r="G29" s="100">
        <f t="shared" si="1"/>
        <v>3.3010161497522481</v>
      </c>
      <c r="H29" s="101">
        <f t="shared" si="1"/>
        <v>1731.3829705450541</v>
      </c>
      <c r="I29" s="153">
        <f t="shared" si="1"/>
        <v>4.9052240228789312</v>
      </c>
      <c r="J29" s="153">
        <f t="shared" si="1"/>
        <v>2572.79</v>
      </c>
      <c r="K29" s="30"/>
      <c r="L29" s="23"/>
      <c r="M29" s="45"/>
      <c r="Q29" s="46"/>
      <c r="R29" s="45"/>
      <c r="S29" s="46"/>
      <c r="U29" s="46"/>
    </row>
    <row r="30" spans="2:21" ht="17.25" customHeight="1" x14ac:dyDescent="0.25">
      <c r="B30" s="24"/>
      <c r="C30" s="7"/>
      <c r="D30" s="7"/>
      <c r="E30" s="138"/>
      <c r="F30" s="142"/>
      <c r="G30" s="120"/>
      <c r="H30" s="124"/>
      <c r="I30" s="120"/>
      <c r="J30" s="124"/>
      <c r="K30" s="25"/>
      <c r="M30" s="45"/>
      <c r="Q30" s="46"/>
      <c r="S30" s="46"/>
      <c r="U30" s="46"/>
    </row>
    <row r="31" spans="2:21" ht="15" customHeight="1" x14ac:dyDescent="0.25">
      <c r="B31" s="180" t="s">
        <v>20</v>
      </c>
      <c r="C31" s="180"/>
      <c r="D31" s="180"/>
      <c r="E31" s="138">
        <f>E29+E20</f>
        <v>5.9441082767480271</v>
      </c>
      <c r="F31" s="142">
        <f>ROUND(F29+F20,2)</f>
        <v>3238.94</v>
      </c>
      <c r="G31" s="120">
        <f>G29+G20</f>
        <v>5.9433944000359693</v>
      </c>
      <c r="H31" s="124">
        <f>ROUND(H29+H20,2)</f>
        <v>3117.31</v>
      </c>
      <c r="I31" s="120">
        <f>I29+I20</f>
        <v>7.5714276576368684</v>
      </c>
      <c r="J31" s="124">
        <f>ROUND(J29+J20,2)</f>
        <v>3971.21</v>
      </c>
      <c r="K31" s="25"/>
      <c r="Q31" s="46"/>
      <c r="S31" s="46"/>
    </row>
    <row r="32" spans="2:21" x14ac:dyDescent="0.25">
      <c r="B32" s="24" t="s">
        <v>9</v>
      </c>
      <c r="C32" s="109"/>
      <c r="D32" s="26">
        <v>0.2</v>
      </c>
      <c r="E32" s="143">
        <f>E31*D32</f>
        <v>1.1888216553496054</v>
      </c>
      <c r="F32" s="142">
        <f>ROUND(F31*D32,2)</f>
        <v>647.79</v>
      </c>
      <c r="G32" s="125">
        <f>G31*D32</f>
        <v>1.1886788800071939</v>
      </c>
      <c r="H32" s="124">
        <f>ROUND(H31*D32,2)</f>
        <v>623.46</v>
      </c>
      <c r="I32" s="125">
        <f>I31*D32</f>
        <v>1.5142855315273738</v>
      </c>
      <c r="J32" s="124">
        <f>ROUND(J31*D32,2)</f>
        <v>794.24</v>
      </c>
    </row>
    <row r="33" spans="2:12" x14ac:dyDescent="0.25">
      <c r="B33" s="7" t="s">
        <v>17</v>
      </c>
      <c r="C33" s="7"/>
      <c r="D33" s="7"/>
      <c r="E33" s="138">
        <f t="shared" ref="E33:J33" si="2">E32+E31</f>
        <v>7.1329299320976327</v>
      </c>
      <c r="F33" s="142">
        <f t="shared" si="2"/>
        <v>3886.73</v>
      </c>
      <c r="G33" s="120">
        <f t="shared" si="2"/>
        <v>7.132073280043163</v>
      </c>
      <c r="H33" s="124">
        <f t="shared" si="2"/>
        <v>3740.77</v>
      </c>
      <c r="I33" s="120">
        <f t="shared" si="2"/>
        <v>9.0857131891642418</v>
      </c>
      <c r="J33" s="124">
        <f t="shared" si="2"/>
        <v>4765.45</v>
      </c>
      <c r="K33" s="25"/>
    </row>
    <row r="34" spans="2:12" x14ac:dyDescent="0.25">
      <c r="B34" s="7" t="s">
        <v>25</v>
      </c>
      <c r="C34" s="7"/>
      <c r="D34" s="7"/>
      <c r="E34" s="144" t="s">
        <v>69</v>
      </c>
      <c r="F34" s="142">
        <f>F31*3</f>
        <v>9716.82</v>
      </c>
      <c r="G34" s="126" t="s">
        <v>70</v>
      </c>
      <c r="H34" s="124">
        <f>H31*9</f>
        <v>28055.79</v>
      </c>
      <c r="I34" s="126" t="s">
        <v>71</v>
      </c>
      <c r="J34" s="124">
        <f>J31*6</f>
        <v>23827.260000000002</v>
      </c>
      <c r="K34" s="89"/>
      <c r="L34" s="90"/>
    </row>
    <row r="35" spans="2:12" ht="15.75" thickBot="1" x14ac:dyDescent="0.3">
      <c r="B35" s="7" t="s">
        <v>26</v>
      </c>
      <c r="C35" s="7"/>
      <c r="D35" s="7"/>
      <c r="E35" s="145" t="s">
        <v>69</v>
      </c>
      <c r="F35" s="146">
        <f>F33*3</f>
        <v>11660.19</v>
      </c>
      <c r="G35" s="127" t="s">
        <v>70</v>
      </c>
      <c r="H35" s="128">
        <f>H33*9</f>
        <v>33666.93</v>
      </c>
      <c r="I35" s="127" t="s">
        <v>71</v>
      </c>
      <c r="J35" s="128">
        <f>J33*6</f>
        <v>28592.699999999997</v>
      </c>
      <c r="K35" s="91"/>
      <c r="L35" s="92"/>
    </row>
    <row r="36" spans="2:12" ht="15.75" x14ac:dyDescent="0.25">
      <c r="B36" s="104"/>
      <c r="C36" s="104"/>
      <c r="D36" s="104"/>
      <c r="E36" s="104"/>
      <c r="F36" s="104"/>
      <c r="G36" s="97"/>
      <c r="H36" s="2"/>
      <c r="I36" s="2"/>
      <c r="J36" s="2"/>
    </row>
    <row r="37" spans="2:12" ht="15.75" x14ac:dyDescent="0.25">
      <c r="B37" s="2"/>
      <c r="C37" s="2"/>
      <c r="D37" s="2"/>
      <c r="E37" s="2"/>
      <c r="F37" s="2"/>
      <c r="G37" s="2"/>
      <c r="H37" s="2"/>
      <c r="I37" s="2"/>
      <c r="J37" s="2"/>
    </row>
    <row r="38" spans="2:12" ht="15.75" x14ac:dyDescent="0.25">
      <c r="B38" s="2"/>
      <c r="C38" s="2"/>
      <c r="D38" s="2"/>
      <c r="E38" s="2"/>
      <c r="F38" s="2"/>
      <c r="G38" s="2"/>
      <c r="H38" s="2"/>
      <c r="I38" s="2"/>
      <c r="J38" s="2"/>
    </row>
    <row r="39" spans="2:12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46"/>
      <c r="L39" s="46"/>
    </row>
    <row r="40" spans="2:12" x14ac:dyDescent="0.25">
      <c r="B40" s="7" t="s">
        <v>5</v>
      </c>
      <c r="C40" s="7"/>
      <c r="D40" s="7"/>
      <c r="E40" s="7" t="s">
        <v>7</v>
      </c>
      <c r="K40" s="46"/>
      <c r="L40" s="46"/>
    </row>
    <row r="41" spans="2:12" x14ac:dyDescent="0.25">
      <c r="K41" s="46"/>
      <c r="L41" s="46"/>
    </row>
    <row r="42" spans="2:12" x14ac:dyDescent="0.25">
      <c r="B42" s="36" t="s">
        <v>6</v>
      </c>
      <c r="C42" s="36"/>
      <c r="D42" s="36"/>
      <c r="E42" s="36" t="s">
        <v>6</v>
      </c>
      <c r="F42" s="36"/>
      <c r="G42" s="36"/>
      <c r="K42" s="46"/>
      <c r="L42" s="46"/>
    </row>
    <row r="43" spans="2:12" ht="15.75" x14ac:dyDescent="0.25">
      <c r="B43" s="2"/>
      <c r="C43" s="2"/>
      <c r="D43" s="2"/>
      <c r="E43" s="2"/>
      <c r="F43" s="2"/>
      <c r="G43" s="2"/>
      <c r="H43" s="2"/>
      <c r="I43" s="2"/>
      <c r="J43" s="2"/>
      <c r="K43" s="46"/>
      <c r="L43" s="46"/>
    </row>
    <row r="44" spans="2:12" x14ac:dyDescent="0.25">
      <c r="K44" s="46"/>
      <c r="L44" s="46"/>
    </row>
    <row r="45" spans="2:12" x14ac:dyDescent="0.25">
      <c r="L45" s="46"/>
    </row>
  </sheetData>
  <mergeCells count="15">
    <mergeCell ref="B31:D31"/>
    <mergeCell ref="A3:L3"/>
    <mergeCell ref="E13:F13"/>
    <mergeCell ref="G13:H13"/>
    <mergeCell ref="K15:K16"/>
    <mergeCell ref="L15:L19"/>
    <mergeCell ref="E12:F12"/>
    <mergeCell ref="G12:H12"/>
    <mergeCell ref="I13:J13"/>
    <mergeCell ref="C16:D16"/>
    <mergeCell ref="K17:K19"/>
    <mergeCell ref="C23:D23"/>
    <mergeCell ref="L23:L28"/>
    <mergeCell ref="K25:K27"/>
    <mergeCell ref="C28:D28"/>
  </mergeCells>
  <pageMargins left="0.7" right="0.7" top="0.75" bottom="0.75" header="0.3" footer="0.3"/>
  <pageSetup paperSize="9" orientation="portrait" r:id="rId1"/>
  <ignoredErrors>
    <ignoredError sqref="F31:G31 H31:I31 H15:H16 I1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77B82-4EE7-4C29-A270-7BB929928E78}">
  <dimension ref="A1:P130"/>
  <sheetViews>
    <sheetView workbookViewId="0">
      <selection activeCell="H36" sqref="H36"/>
    </sheetView>
  </sheetViews>
  <sheetFormatPr defaultRowHeight="15" x14ac:dyDescent="0.25"/>
  <cols>
    <col min="1" max="1" width="9.140625" style="61" customWidth="1"/>
    <col min="2" max="2" width="7.85546875" style="61" customWidth="1"/>
    <col min="3" max="3" width="14.7109375" style="61" customWidth="1"/>
    <col min="4" max="4" width="14.28515625" style="61" customWidth="1"/>
    <col min="5" max="7" width="14.7109375" style="61" customWidth="1"/>
    <col min="8" max="10" width="9.140625" style="61"/>
    <col min="11" max="11" width="11" style="61" customWidth="1"/>
    <col min="12" max="16384" width="9.140625" style="61"/>
  </cols>
  <sheetData>
    <row r="1" spans="1:16" x14ac:dyDescent="0.25">
      <c r="A1" s="47"/>
      <c r="B1" s="47"/>
      <c r="C1" s="47"/>
      <c r="D1" s="47"/>
      <c r="E1" s="47"/>
      <c r="F1" s="47"/>
      <c r="G1" s="48"/>
    </row>
    <row r="2" spans="1:16" x14ac:dyDescent="0.25">
      <c r="A2" s="47"/>
      <c r="B2" s="47"/>
      <c r="C2" s="47"/>
      <c r="D2" s="47"/>
      <c r="E2" s="47"/>
      <c r="F2" s="49"/>
      <c r="G2" s="50"/>
    </row>
    <row r="3" spans="1:16" x14ac:dyDescent="0.25">
      <c r="A3" s="47"/>
      <c r="B3" s="47"/>
      <c r="C3" s="47"/>
      <c r="D3" s="47"/>
      <c r="E3" s="47"/>
      <c r="F3" s="49"/>
      <c r="G3" s="50"/>
      <c r="K3" s="80" t="s">
        <v>10</v>
      </c>
      <c r="L3" s="80" t="s">
        <v>45</v>
      </c>
      <c r="M3" s="81"/>
    </row>
    <row r="4" spans="1:16" ht="21" x14ac:dyDescent="0.35">
      <c r="A4" s="47"/>
      <c r="B4" s="51" t="s">
        <v>57</v>
      </c>
      <c r="C4" s="47"/>
      <c r="D4" s="47"/>
      <c r="E4" s="52"/>
      <c r="F4" s="53"/>
      <c r="G4" s="47"/>
      <c r="K4" s="106" t="s">
        <v>56</v>
      </c>
      <c r="L4" s="107">
        <v>524.5</v>
      </c>
      <c r="M4" s="82">
        <f>L4/$L$5</f>
        <v>0.21594137263781957</v>
      </c>
      <c r="N4" s="87"/>
      <c r="O4" s="86"/>
    </row>
    <row r="5" spans="1:16" x14ac:dyDescent="0.25">
      <c r="A5" s="47"/>
      <c r="B5" s="47"/>
      <c r="C5" s="47"/>
      <c r="D5" s="47"/>
      <c r="E5" s="47"/>
      <c r="F5" s="53"/>
      <c r="G5" s="47"/>
      <c r="K5" s="83" t="s">
        <v>46</v>
      </c>
      <c r="L5" s="114">
        <v>2428.9</v>
      </c>
      <c r="M5" s="83"/>
      <c r="N5" s="85"/>
      <c r="O5" s="86"/>
    </row>
    <row r="6" spans="1:16" x14ac:dyDescent="0.25">
      <c r="A6" s="47"/>
      <c r="B6" s="54" t="s">
        <v>31</v>
      </c>
      <c r="C6" s="55"/>
      <c r="D6" s="56"/>
      <c r="E6" s="57">
        <v>45017</v>
      </c>
      <c r="F6" s="58"/>
      <c r="G6" s="47"/>
      <c r="M6" s="79"/>
      <c r="N6" s="76"/>
      <c r="O6" s="76"/>
    </row>
    <row r="7" spans="1:16" x14ac:dyDescent="0.25">
      <c r="A7" s="47"/>
      <c r="B7" s="59" t="s">
        <v>32</v>
      </c>
      <c r="C7" s="60"/>
      <c r="E7" s="62">
        <v>15</v>
      </c>
      <c r="F7" s="63" t="s">
        <v>21</v>
      </c>
      <c r="G7" s="47"/>
      <c r="M7" s="79"/>
      <c r="N7" s="78"/>
      <c r="O7" s="78"/>
    </row>
    <row r="8" spans="1:16" x14ac:dyDescent="0.25">
      <c r="A8" s="47"/>
      <c r="B8" s="59" t="s">
        <v>33</v>
      </c>
      <c r="C8" s="60"/>
      <c r="D8" s="84">
        <f>E6-1</f>
        <v>45016</v>
      </c>
      <c r="E8" s="88">
        <v>67509.94</v>
      </c>
      <c r="F8" s="63" t="s">
        <v>34</v>
      </c>
      <c r="G8" s="47"/>
      <c r="I8" s="172"/>
      <c r="K8" s="77"/>
      <c r="L8" s="77"/>
      <c r="M8" s="78"/>
      <c r="N8" s="78"/>
      <c r="O8" s="78"/>
    </row>
    <row r="9" spans="1:16" x14ac:dyDescent="0.25">
      <c r="A9" s="47"/>
      <c r="B9" s="59" t="s">
        <v>33</v>
      </c>
      <c r="C9" s="60"/>
      <c r="D9" s="84">
        <f>EDATE(D8,E7)</f>
        <v>45473</v>
      </c>
      <c r="E9" s="88">
        <v>62979.639999999985</v>
      </c>
      <c r="F9" s="63" t="s">
        <v>34</v>
      </c>
      <c r="G9" s="105"/>
      <c r="K9" s="77"/>
      <c r="L9" s="77"/>
      <c r="M9" s="78"/>
      <c r="N9" s="78"/>
      <c r="O9" s="78"/>
    </row>
    <row r="10" spans="1:16" x14ac:dyDescent="0.25">
      <c r="A10" s="47"/>
      <c r="B10" s="59" t="s">
        <v>35</v>
      </c>
      <c r="C10" s="60"/>
      <c r="E10" s="64">
        <f>M4</f>
        <v>0.21594137263781957</v>
      </c>
      <c r="F10" s="63"/>
      <c r="G10" s="47"/>
      <c r="K10" s="77"/>
      <c r="L10" s="77"/>
      <c r="M10" s="78"/>
      <c r="N10" s="79"/>
      <c r="O10" s="79"/>
    </row>
    <row r="11" spans="1:16" x14ac:dyDescent="0.25">
      <c r="A11" s="47"/>
      <c r="B11" s="59" t="s">
        <v>36</v>
      </c>
      <c r="C11" s="60"/>
      <c r="E11" s="75">
        <f>ROUND(E8*E10,2)</f>
        <v>14578.19</v>
      </c>
      <c r="F11" s="63" t="s">
        <v>34</v>
      </c>
      <c r="G11" s="47"/>
      <c r="K11" s="77"/>
      <c r="L11" s="77"/>
      <c r="M11" s="78"/>
      <c r="N11" s="79"/>
      <c r="O11" s="79"/>
    </row>
    <row r="12" spans="1:16" x14ac:dyDescent="0.25">
      <c r="A12" s="47"/>
      <c r="B12" s="59" t="s">
        <v>37</v>
      </c>
      <c r="C12" s="60"/>
      <c r="E12" s="75">
        <f>ROUND(E9*E10,2)</f>
        <v>13599.91</v>
      </c>
      <c r="F12" s="63" t="s">
        <v>34</v>
      </c>
      <c r="G12" s="47"/>
      <c r="K12" s="77"/>
      <c r="L12" s="111"/>
      <c r="M12" s="78"/>
      <c r="N12" s="78"/>
      <c r="O12" s="78"/>
      <c r="P12" s="79"/>
    </row>
    <row r="13" spans="1:16" x14ac:dyDescent="0.25">
      <c r="A13" s="47"/>
      <c r="B13" s="65" t="s">
        <v>48</v>
      </c>
      <c r="C13" s="66"/>
      <c r="D13" s="67"/>
      <c r="E13" s="68">
        <v>4.3999999999999997E-2</v>
      </c>
      <c r="F13" s="69"/>
      <c r="G13" s="70"/>
      <c r="K13" s="77"/>
      <c r="L13" s="77"/>
      <c r="M13" s="78"/>
      <c r="N13" s="78"/>
      <c r="O13" s="78"/>
      <c r="P13" s="79"/>
    </row>
    <row r="14" spans="1:16" x14ac:dyDescent="0.25">
      <c r="A14" s="47"/>
      <c r="B14" s="62"/>
      <c r="C14" s="60"/>
      <c r="E14" s="71"/>
      <c r="F14" s="62"/>
      <c r="G14" s="70"/>
      <c r="K14" s="77"/>
      <c r="L14" s="77"/>
      <c r="M14" s="78"/>
      <c r="N14" s="78"/>
      <c r="O14" s="78"/>
      <c r="P14" s="79"/>
    </row>
    <row r="15" spans="1:16" x14ac:dyDescent="0.25">
      <c r="K15" s="77"/>
      <c r="L15" s="77"/>
      <c r="M15" s="78"/>
      <c r="N15" s="78"/>
      <c r="O15" s="78"/>
      <c r="P15" s="79"/>
    </row>
    <row r="16" spans="1:16" ht="15.75" thickBot="1" x14ac:dyDescent="0.3">
      <c r="A16" s="72" t="s">
        <v>38</v>
      </c>
      <c r="B16" s="72" t="s">
        <v>39</v>
      </c>
      <c r="C16" s="72" t="s">
        <v>40</v>
      </c>
      <c r="D16" s="72" t="s">
        <v>41</v>
      </c>
      <c r="E16" s="72" t="s">
        <v>42</v>
      </c>
      <c r="F16" s="72" t="s">
        <v>43</v>
      </c>
      <c r="G16" s="72" t="s">
        <v>44</v>
      </c>
      <c r="K16" s="77"/>
      <c r="L16" s="77"/>
      <c r="M16" s="78"/>
      <c r="N16" s="78"/>
      <c r="O16" s="78"/>
      <c r="P16" s="79"/>
    </row>
    <row r="17" spans="1:16" x14ac:dyDescent="0.25">
      <c r="A17" s="73">
        <f>E6</f>
        <v>45017</v>
      </c>
      <c r="B17" s="60">
        <v>1</v>
      </c>
      <c r="C17" s="53">
        <f>E11</f>
        <v>14578.19</v>
      </c>
      <c r="D17" s="74">
        <f>ROUND(C17*$E$13/12,2)</f>
        <v>53.45</v>
      </c>
      <c r="E17" s="74">
        <f>PPMT($E$13/12,B17,$E$7,-$E$11,$E$12,0)</f>
        <v>63.561057600575126</v>
      </c>
      <c r="F17" s="74">
        <f>ROUND(PMT($E$13/12,E7,-E11,E12),2)</f>
        <v>117.01</v>
      </c>
      <c r="G17" s="74">
        <f>C17-E17</f>
        <v>14514.628942399426</v>
      </c>
      <c r="K17" s="77"/>
      <c r="L17" s="77"/>
      <c r="M17" s="78"/>
      <c r="N17" s="78"/>
      <c r="O17" s="78"/>
      <c r="P17" s="79"/>
    </row>
    <row r="18" spans="1:16" x14ac:dyDescent="0.25">
      <c r="A18" s="73">
        <f>EDATE(A17,1)</f>
        <v>45047</v>
      </c>
      <c r="B18" s="60">
        <v>2</v>
      </c>
      <c r="C18" s="53">
        <f>G17</f>
        <v>14514.628942399426</v>
      </c>
      <c r="D18" s="74">
        <f t="shared" ref="D18:D31" si="0">ROUND(C18*$E$13/12,2)</f>
        <v>53.22</v>
      </c>
      <c r="E18" s="74">
        <f t="shared" ref="E18:E31" si="1">PPMT($E$13/12,B18,$E$7,-$E$11,$E$12,0)</f>
        <v>63.794114811777234</v>
      </c>
      <c r="F18" s="74">
        <f>F17</f>
        <v>117.01</v>
      </c>
      <c r="G18" s="74">
        <f t="shared" ref="G18:G31" si="2">C18-E18</f>
        <v>14450.834827587649</v>
      </c>
      <c r="K18" s="77"/>
      <c r="L18" s="77"/>
      <c r="M18" s="78"/>
      <c r="N18" s="78"/>
      <c r="O18" s="78"/>
      <c r="P18" s="79"/>
    </row>
    <row r="19" spans="1:16" x14ac:dyDescent="0.25">
      <c r="A19" s="73">
        <f>EDATE(A18,1)</f>
        <v>45078</v>
      </c>
      <c r="B19" s="60">
        <v>3</v>
      </c>
      <c r="C19" s="53">
        <f>G18</f>
        <v>14450.834827587649</v>
      </c>
      <c r="D19" s="74">
        <f t="shared" si="0"/>
        <v>52.99</v>
      </c>
      <c r="E19" s="74">
        <f t="shared" si="1"/>
        <v>64.028026566087078</v>
      </c>
      <c r="F19" s="74">
        <f t="shared" ref="F19:F31" si="3">F18</f>
        <v>117.01</v>
      </c>
      <c r="G19" s="74">
        <f t="shared" si="2"/>
        <v>14386.806801021561</v>
      </c>
      <c r="K19" s="77"/>
      <c r="L19" s="77"/>
      <c r="M19" s="78"/>
      <c r="N19" s="78"/>
      <c r="O19" s="78"/>
      <c r="P19" s="79"/>
    </row>
    <row r="20" spans="1:16" x14ac:dyDescent="0.25">
      <c r="A20" s="73">
        <f t="shared" ref="A20:A31" si="4">EDATE(A19,1)</f>
        <v>45108</v>
      </c>
      <c r="B20" s="60">
        <v>4</v>
      </c>
      <c r="C20" s="53">
        <f t="shared" ref="C20:C31" si="5">G19</f>
        <v>14386.806801021561</v>
      </c>
      <c r="D20" s="74">
        <f t="shared" si="0"/>
        <v>52.75</v>
      </c>
      <c r="E20" s="74">
        <f t="shared" si="1"/>
        <v>64.262795996829396</v>
      </c>
      <c r="F20" s="74">
        <f t="shared" si="3"/>
        <v>117.01</v>
      </c>
      <c r="G20" s="74">
        <f t="shared" si="2"/>
        <v>14322.544005024733</v>
      </c>
      <c r="K20" s="77"/>
      <c r="L20" s="77"/>
      <c r="M20" s="78"/>
      <c r="N20" s="78"/>
      <c r="O20" s="78"/>
      <c r="P20" s="79"/>
    </row>
    <row r="21" spans="1:16" x14ac:dyDescent="0.25">
      <c r="A21" s="73">
        <f t="shared" si="4"/>
        <v>45139</v>
      </c>
      <c r="B21" s="60">
        <v>5</v>
      </c>
      <c r="C21" s="53">
        <f t="shared" si="5"/>
        <v>14322.544005024733</v>
      </c>
      <c r="D21" s="74">
        <f t="shared" si="0"/>
        <v>52.52</v>
      </c>
      <c r="E21" s="74">
        <f t="shared" si="1"/>
        <v>64.498426248817779</v>
      </c>
      <c r="F21" s="74">
        <f t="shared" si="3"/>
        <v>117.01</v>
      </c>
      <c r="G21" s="74">
        <f t="shared" si="2"/>
        <v>14258.045578775915</v>
      </c>
      <c r="K21" s="77"/>
      <c r="L21" s="77"/>
      <c r="M21" s="78"/>
      <c r="N21" s="78"/>
      <c r="O21" s="78"/>
      <c r="P21" s="79"/>
    </row>
    <row r="22" spans="1:16" x14ac:dyDescent="0.25">
      <c r="A22" s="73">
        <f t="shared" si="4"/>
        <v>45170</v>
      </c>
      <c r="B22" s="60">
        <v>6</v>
      </c>
      <c r="C22" s="53">
        <f t="shared" si="5"/>
        <v>14258.045578775915</v>
      </c>
      <c r="D22" s="74">
        <f t="shared" si="0"/>
        <v>52.28</v>
      </c>
      <c r="E22" s="74">
        <f t="shared" si="1"/>
        <v>64.734920478396774</v>
      </c>
      <c r="F22" s="74">
        <f t="shared" si="3"/>
        <v>117.01</v>
      </c>
      <c r="G22" s="74">
        <f t="shared" si="2"/>
        <v>14193.310658297518</v>
      </c>
      <c r="K22" s="77"/>
      <c r="L22" s="77"/>
      <c r="M22" s="78"/>
      <c r="N22" s="78"/>
      <c r="O22" s="78"/>
      <c r="P22" s="79"/>
    </row>
    <row r="23" spans="1:16" x14ac:dyDescent="0.25">
      <c r="A23" s="73">
        <f t="shared" si="4"/>
        <v>45200</v>
      </c>
      <c r="B23" s="60">
        <v>7</v>
      </c>
      <c r="C23" s="53">
        <f t="shared" si="5"/>
        <v>14193.310658297518</v>
      </c>
      <c r="D23" s="74">
        <f t="shared" si="0"/>
        <v>52.04</v>
      </c>
      <c r="E23" s="74">
        <f t="shared" si="1"/>
        <v>64.972281853484219</v>
      </c>
      <c r="F23" s="74">
        <f t="shared" si="3"/>
        <v>117.01</v>
      </c>
      <c r="G23" s="74">
        <f t="shared" si="2"/>
        <v>14128.338376444033</v>
      </c>
      <c r="N23" s="78"/>
      <c r="O23" s="78"/>
      <c r="P23" s="79"/>
    </row>
    <row r="24" spans="1:16" x14ac:dyDescent="0.25">
      <c r="A24" s="73">
        <f>EDATE(A23,1)</f>
        <v>45231</v>
      </c>
      <c r="B24" s="60">
        <v>8</v>
      </c>
      <c r="C24" s="53">
        <f t="shared" si="5"/>
        <v>14128.338376444033</v>
      </c>
      <c r="D24" s="74">
        <f t="shared" si="0"/>
        <v>51.8</v>
      </c>
      <c r="E24" s="74">
        <f t="shared" si="1"/>
        <v>65.210513553613666</v>
      </c>
      <c r="F24" s="74">
        <f t="shared" si="3"/>
        <v>117.01</v>
      </c>
      <c r="G24" s="74">
        <f t="shared" si="2"/>
        <v>14063.12786289042</v>
      </c>
      <c r="N24" s="78"/>
      <c r="O24" s="78"/>
      <c r="P24" s="79"/>
    </row>
    <row r="25" spans="1:16" x14ac:dyDescent="0.25">
      <c r="A25" s="73">
        <f t="shared" si="4"/>
        <v>45261</v>
      </c>
      <c r="B25" s="60">
        <v>9</v>
      </c>
      <c r="C25" s="53">
        <f t="shared" si="5"/>
        <v>14063.12786289042</v>
      </c>
      <c r="D25" s="74">
        <f t="shared" si="0"/>
        <v>51.56</v>
      </c>
      <c r="E25" s="74">
        <f t="shared" si="1"/>
        <v>65.449618769976922</v>
      </c>
      <c r="F25" s="74">
        <f t="shared" si="3"/>
        <v>117.01</v>
      </c>
      <c r="G25" s="74">
        <f t="shared" si="2"/>
        <v>13997.678244120443</v>
      </c>
      <c r="N25" s="78"/>
      <c r="O25" s="78"/>
      <c r="P25" s="79"/>
    </row>
    <row r="26" spans="1:16" x14ac:dyDescent="0.25">
      <c r="A26" s="73">
        <f t="shared" si="4"/>
        <v>45292</v>
      </c>
      <c r="B26" s="60">
        <v>10</v>
      </c>
      <c r="C26" s="53">
        <f t="shared" si="5"/>
        <v>13997.678244120443</v>
      </c>
      <c r="D26" s="74">
        <f t="shared" si="0"/>
        <v>51.32</v>
      </c>
      <c r="E26" s="74">
        <f t="shared" si="1"/>
        <v>65.68960070546683</v>
      </c>
      <c r="F26" s="74">
        <f t="shared" si="3"/>
        <v>117.01</v>
      </c>
      <c r="G26" s="74">
        <f t="shared" si="2"/>
        <v>13931.988643414976</v>
      </c>
      <c r="N26" s="78"/>
      <c r="O26" s="78"/>
      <c r="P26" s="79"/>
    </row>
    <row r="27" spans="1:16" x14ac:dyDescent="0.25">
      <c r="A27" s="73">
        <f t="shared" si="4"/>
        <v>45323</v>
      </c>
      <c r="B27" s="60">
        <v>11</v>
      </c>
      <c r="C27" s="53">
        <f t="shared" si="5"/>
        <v>13931.988643414976</v>
      </c>
      <c r="D27" s="74">
        <f t="shared" si="0"/>
        <v>51.08</v>
      </c>
      <c r="E27" s="74">
        <f t="shared" si="1"/>
        <v>65.930462574720224</v>
      </c>
      <c r="F27" s="74">
        <f t="shared" si="3"/>
        <v>117.01</v>
      </c>
      <c r="G27" s="74">
        <f t="shared" si="2"/>
        <v>13866.058180840255</v>
      </c>
    </row>
    <row r="28" spans="1:16" x14ac:dyDescent="0.25">
      <c r="A28" s="73">
        <f t="shared" si="4"/>
        <v>45352</v>
      </c>
      <c r="B28" s="60">
        <v>12</v>
      </c>
      <c r="C28" s="53">
        <f t="shared" si="5"/>
        <v>13866.058180840255</v>
      </c>
      <c r="D28" s="74">
        <f t="shared" si="0"/>
        <v>50.84</v>
      </c>
      <c r="E28" s="74">
        <f t="shared" si="1"/>
        <v>66.17220760416086</v>
      </c>
      <c r="F28" s="74">
        <f t="shared" si="3"/>
        <v>117.01</v>
      </c>
      <c r="G28" s="74">
        <f t="shared" si="2"/>
        <v>13799.885973236094</v>
      </c>
    </row>
    <row r="29" spans="1:16" x14ac:dyDescent="0.25">
      <c r="A29" s="73">
        <f t="shared" si="4"/>
        <v>45383</v>
      </c>
      <c r="B29" s="60">
        <v>13</v>
      </c>
      <c r="C29" s="53">
        <f t="shared" si="5"/>
        <v>13799.885973236094</v>
      </c>
      <c r="D29" s="74">
        <f t="shared" si="0"/>
        <v>50.6</v>
      </c>
      <c r="E29" s="74">
        <f t="shared" si="1"/>
        <v>66.414839032042778</v>
      </c>
      <c r="F29" s="74">
        <f t="shared" si="3"/>
        <v>117.01</v>
      </c>
      <c r="G29" s="74">
        <f t="shared" si="2"/>
        <v>13733.471134204052</v>
      </c>
    </row>
    <row r="30" spans="1:16" x14ac:dyDescent="0.25">
      <c r="A30" s="73">
        <f t="shared" si="4"/>
        <v>45413</v>
      </c>
      <c r="B30" s="60">
        <v>14</v>
      </c>
      <c r="C30" s="53">
        <f t="shared" si="5"/>
        <v>13733.471134204052</v>
      </c>
      <c r="D30" s="74">
        <f t="shared" si="0"/>
        <v>50.36</v>
      </c>
      <c r="E30" s="74">
        <f t="shared" si="1"/>
        <v>66.658360108493611</v>
      </c>
      <c r="F30" s="74">
        <f t="shared" si="3"/>
        <v>117.01</v>
      </c>
      <c r="G30" s="74">
        <f t="shared" si="2"/>
        <v>13666.812774095559</v>
      </c>
    </row>
    <row r="31" spans="1:16" x14ac:dyDescent="0.25">
      <c r="A31" s="73">
        <f t="shared" si="4"/>
        <v>45444</v>
      </c>
      <c r="B31" s="60">
        <v>15</v>
      </c>
      <c r="C31" s="53">
        <f t="shared" si="5"/>
        <v>13666.812774095559</v>
      </c>
      <c r="D31" s="74">
        <f t="shared" si="0"/>
        <v>50.11</v>
      </c>
      <c r="E31" s="74">
        <f t="shared" si="1"/>
        <v>66.902774095558087</v>
      </c>
      <c r="F31" s="74">
        <f t="shared" si="3"/>
        <v>117.01</v>
      </c>
      <c r="G31" s="74">
        <f t="shared" si="2"/>
        <v>13599.91</v>
      </c>
    </row>
    <row r="32" spans="1:16" x14ac:dyDescent="0.25">
      <c r="A32" s="73"/>
      <c r="B32" s="60"/>
      <c r="C32" s="53"/>
      <c r="D32" s="74"/>
      <c r="E32" s="74"/>
      <c r="F32" s="74"/>
      <c r="G32" s="74"/>
    </row>
    <row r="33" spans="1:7" x14ac:dyDescent="0.25">
      <c r="A33" s="73"/>
      <c r="B33" s="60"/>
      <c r="C33" s="53"/>
      <c r="D33" s="74"/>
      <c r="E33" s="74"/>
      <c r="F33" s="74"/>
      <c r="G33" s="74"/>
    </row>
    <row r="34" spans="1:7" x14ac:dyDescent="0.25">
      <c r="A34" s="73"/>
      <c r="B34" s="60"/>
      <c r="C34" s="53"/>
      <c r="D34" s="74"/>
      <c r="E34" s="74"/>
      <c r="F34" s="74"/>
      <c r="G34" s="74"/>
    </row>
    <row r="35" spans="1:7" x14ac:dyDescent="0.25">
      <c r="A35" s="73"/>
      <c r="B35" s="60"/>
      <c r="C35" s="53"/>
      <c r="D35" s="74"/>
      <c r="E35" s="74"/>
      <c r="F35" s="74"/>
      <c r="G35" s="74"/>
    </row>
    <row r="36" spans="1:7" x14ac:dyDescent="0.25">
      <c r="A36" s="73"/>
      <c r="B36" s="60"/>
      <c r="C36" s="53"/>
      <c r="D36" s="74"/>
      <c r="E36" s="74"/>
      <c r="F36" s="74"/>
      <c r="G36" s="74"/>
    </row>
    <row r="37" spans="1:7" x14ac:dyDescent="0.25">
      <c r="A37" s="73"/>
      <c r="B37" s="60"/>
      <c r="C37" s="53"/>
      <c r="D37" s="74"/>
      <c r="E37" s="74"/>
      <c r="F37" s="74"/>
      <c r="G37" s="74"/>
    </row>
    <row r="38" spans="1:7" x14ac:dyDescent="0.25">
      <c r="A38" s="73"/>
      <c r="B38" s="60"/>
      <c r="C38" s="53"/>
      <c r="D38" s="74"/>
      <c r="E38" s="74"/>
      <c r="F38" s="74"/>
      <c r="G38" s="74"/>
    </row>
    <row r="39" spans="1:7" x14ac:dyDescent="0.25">
      <c r="A39" s="73"/>
      <c r="B39" s="60"/>
      <c r="C39" s="53"/>
      <c r="D39" s="74"/>
      <c r="E39" s="74"/>
      <c r="F39" s="74"/>
      <c r="G39" s="74"/>
    </row>
    <row r="40" spans="1:7" x14ac:dyDescent="0.25">
      <c r="A40" s="73"/>
      <c r="B40" s="60"/>
      <c r="C40" s="53"/>
      <c r="D40" s="74"/>
      <c r="E40" s="74"/>
      <c r="F40" s="74"/>
      <c r="G40" s="74"/>
    </row>
    <row r="41" spans="1:7" x14ac:dyDescent="0.25">
      <c r="A41" s="73"/>
      <c r="B41" s="60"/>
      <c r="C41" s="53"/>
      <c r="D41" s="74"/>
      <c r="E41" s="74"/>
      <c r="F41" s="74"/>
      <c r="G41" s="74"/>
    </row>
    <row r="42" spans="1:7" x14ac:dyDescent="0.25">
      <c r="A42" s="73"/>
      <c r="B42" s="60"/>
      <c r="C42" s="53"/>
      <c r="D42" s="74"/>
      <c r="E42" s="74"/>
      <c r="F42" s="74"/>
      <c r="G42" s="74"/>
    </row>
    <row r="43" spans="1:7" x14ac:dyDescent="0.25">
      <c r="A43" s="73"/>
      <c r="B43" s="60"/>
      <c r="C43" s="53"/>
      <c r="D43" s="74"/>
      <c r="E43" s="74"/>
      <c r="F43" s="74"/>
      <c r="G43" s="74"/>
    </row>
    <row r="44" spans="1:7" x14ac:dyDescent="0.25">
      <c r="A44" s="73"/>
      <c r="B44" s="60"/>
      <c r="C44" s="53"/>
      <c r="D44" s="74"/>
      <c r="E44" s="74"/>
      <c r="F44" s="74"/>
      <c r="G44" s="74"/>
    </row>
    <row r="45" spans="1:7" x14ac:dyDescent="0.25">
      <c r="A45" s="73"/>
      <c r="B45" s="60"/>
      <c r="C45" s="53"/>
      <c r="D45" s="74"/>
      <c r="E45" s="74"/>
      <c r="F45" s="74"/>
      <c r="G45" s="74"/>
    </row>
    <row r="46" spans="1:7" x14ac:dyDescent="0.25">
      <c r="A46" s="73"/>
      <c r="B46" s="60"/>
      <c r="C46" s="53"/>
      <c r="D46" s="74"/>
      <c r="E46" s="74"/>
      <c r="F46" s="74"/>
      <c r="G46" s="74"/>
    </row>
    <row r="47" spans="1:7" x14ac:dyDescent="0.25">
      <c r="A47" s="73"/>
      <c r="B47" s="60"/>
      <c r="C47" s="53"/>
      <c r="D47" s="74"/>
      <c r="E47" s="74"/>
      <c r="F47" s="74"/>
      <c r="G47" s="74"/>
    </row>
    <row r="48" spans="1:7" x14ac:dyDescent="0.25">
      <c r="A48" s="73"/>
      <c r="B48" s="60"/>
      <c r="C48" s="53"/>
      <c r="D48" s="74"/>
      <c r="E48" s="74"/>
      <c r="F48" s="74"/>
      <c r="G48" s="74"/>
    </row>
    <row r="49" spans="1:7" x14ac:dyDescent="0.25">
      <c r="A49" s="73"/>
      <c r="B49" s="60"/>
      <c r="C49" s="53"/>
      <c r="D49" s="74"/>
      <c r="E49" s="74"/>
      <c r="F49" s="74"/>
      <c r="G49" s="74"/>
    </row>
    <row r="50" spans="1:7" x14ac:dyDescent="0.25">
      <c r="A50" s="73"/>
      <c r="B50" s="60"/>
      <c r="C50" s="53"/>
      <c r="D50" s="74"/>
      <c r="E50" s="74"/>
      <c r="F50" s="74"/>
      <c r="G50" s="74"/>
    </row>
    <row r="51" spans="1:7" x14ac:dyDescent="0.25">
      <c r="A51" s="73"/>
      <c r="B51" s="60"/>
      <c r="C51" s="53"/>
      <c r="D51" s="74"/>
      <c r="E51" s="74"/>
      <c r="F51" s="74"/>
      <c r="G51" s="74"/>
    </row>
    <row r="52" spans="1:7" x14ac:dyDescent="0.25">
      <c r="A52" s="73"/>
      <c r="B52" s="60"/>
      <c r="C52" s="53"/>
      <c r="D52" s="74"/>
      <c r="E52" s="74"/>
      <c r="F52" s="74"/>
      <c r="G52" s="74"/>
    </row>
    <row r="53" spans="1:7" x14ac:dyDescent="0.25">
      <c r="A53" s="73"/>
      <c r="B53" s="60"/>
      <c r="C53" s="53"/>
      <c r="D53" s="74"/>
      <c r="E53" s="74"/>
      <c r="F53" s="74"/>
      <c r="G53" s="74"/>
    </row>
    <row r="54" spans="1:7" x14ac:dyDescent="0.25">
      <c r="A54" s="73"/>
      <c r="B54" s="60"/>
      <c r="C54" s="53"/>
      <c r="D54" s="74"/>
      <c r="E54" s="74"/>
      <c r="F54" s="74"/>
      <c r="G54" s="74"/>
    </row>
    <row r="55" spans="1:7" x14ac:dyDescent="0.25">
      <c r="A55" s="73"/>
      <c r="B55" s="60"/>
      <c r="C55" s="53"/>
      <c r="D55" s="74"/>
      <c r="E55" s="74"/>
      <c r="F55" s="74"/>
      <c r="G55" s="74"/>
    </row>
    <row r="56" spans="1:7" x14ac:dyDescent="0.25">
      <c r="A56" s="73"/>
      <c r="B56" s="60"/>
      <c r="C56" s="53"/>
      <c r="D56" s="74"/>
      <c r="E56" s="74"/>
      <c r="F56" s="74"/>
      <c r="G56" s="74"/>
    </row>
    <row r="57" spans="1:7" x14ac:dyDescent="0.25">
      <c r="A57" s="73"/>
      <c r="B57" s="60"/>
      <c r="C57" s="53"/>
      <c r="D57" s="74"/>
      <c r="E57" s="74"/>
      <c r="F57" s="74"/>
      <c r="G57" s="74"/>
    </row>
    <row r="58" spans="1:7" x14ac:dyDescent="0.25">
      <c r="A58" s="73"/>
      <c r="B58" s="60"/>
      <c r="C58" s="53"/>
      <c r="D58" s="74"/>
      <c r="E58" s="74"/>
      <c r="F58" s="74"/>
      <c r="G58" s="74"/>
    </row>
    <row r="59" spans="1:7" x14ac:dyDescent="0.25">
      <c r="A59" s="73"/>
      <c r="B59" s="60"/>
      <c r="C59" s="53"/>
      <c r="D59" s="74"/>
      <c r="E59" s="74"/>
      <c r="F59" s="74"/>
      <c r="G59" s="74"/>
    </row>
    <row r="60" spans="1:7" x14ac:dyDescent="0.25">
      <c r="A60" s="73"/>
      <c r="B60" s="60"/>
      <c r="C60" s="53"/>
      <c r="D60" s="74"/>
      <c r="E60" s="74"/>
      <c r="F60" s="74"/>
      <c r="G60" s="74"/>
    </row>
    <row r="61" spans="1:7" x14ac:dyDescent="0.25">
      <c r="A61" s="73"/>
      <c r="B61" s="60"/>
      <c r="C61" s="53"/>
      <c r="D61" s="74"/>
      <c r="E61" s="74"/>
      <c r="F61" s="74"/>
      <c r="G61" s="74"/>
    </row>
    <row r="62" spans="1:7" x14ac:dyDescent="0.25">
      <c r="A62" s="73"/>
      <c r="B62" s="60"/>
      <c r="C62" s="53"/>
      <c r="D62" s="74"/>
      <c r="E62" s="74"/>
      <c r="F62" s="74"/>
      <c r="G62" s="74"/>
    </row>
    <row r="63" spans="1:7" x14ac:dyDescent="0.25">
      <c r="A63" s="73"/>
      <c r="B63" s="60"/>
      <c r="C63" s="53"/>
      <c r="D63" s="74"/>
      <c r="E63" s="74"/>
      <c r="F63" s="74"/>
      <c r="G63" s="74"/>
    </row>
    <row r="64" spans="1:7" x14ac:dyDescent="0.25">
      <c r="A64" s="73"/>
      <c r="B64" s="60"/>
      <c r="C64" s="53"/>
      <c r="D64" s="74"/>
      <c r="E64" s="74"/>
      <c r="F64" s="74"/>
      <c r="G64" s="74"/>
    </row>
    <row r="65" spans="1:7" x14ac:dyDescent="0.25">
      <c r="A65" s="73"/>
      <c r="B65" s="60"/>
      <c r="C65" s="53"/>
      <c r="D65" s="74"/>
      <c r="E65" s="74"/>
      <c r="F65" s="74"/>
      <c r="G65" s="74"/>
    </row>
    <row r="66" spans="1:7" x14ac:dyDescent="0.25">
      <c r="A66" s="73"/>
      <c r="B66" s="60"/>
      <c r="C66" s="53"/>
      <c r="D66" s="74"/>
      <c r="E66" s="74"/>
      <c r="F66" s="74"/>
      <c r="G66" s="74"/>
    </row>
    <row r="67" spans="1:7" x14ac:dyDescent="0.25">
      <c r="A67" s="73"/>
      <c r="B67" s="60"/>
      <c r="C67" s="53"/>
      <c r="D67" s="74"/>
      <c r="E67" s="74"/>
      <c r="F67" s="74"/>
      <c r="G67" s="74"/>
    </row>
    <row r="68" spans="1:7" x14ac:dyDescent="0.25">
      <c r="A68" s="73"/>
      <c r="B68" s="60"/>
      <c r="C68" s="53"/>
      <c r="D68" s="74"/>
      <c r="E68" s="74"/>
      <c r="F68" s="74"/>
      <c r="G68" s="74"/>
    </row>
    <row r="69" spans="1:7" x14ac:dyDescent="0.25">
      <c r="A69" s="73"/>
      <c r="B69" s="60"/>
      <c r="C69" s="53"/>
      <c r="D69" s="74"/>
      <c r="E69" s="74"/>
      <c r="F69" s="74"/>
      <c r="G69" s="74"/>
    </row>
    <row r="70" spans="1:7" x14ac:dyDescent="0.25">
      <c r="A70" s="73"/>
      <c r="B70" s="60"/>
      <c r="C70" s="53"/>
      <c r="D70" s="74"/>
      <c r="E70" s="74"/>
      <c r="F70" s="74"/>
      <c r="G70" s="74"/>
    </row>
    <row r="71" spans="1:7" x14ac:dyDescent="0.25">
      <c r="A71" s="73"/>
      <c r="B71" s="60"/>
      <c r="C71" s="53"/>
      <c r="D71" s="74"/>
      <c r="E71" s="74"/>
      <c r="F71" s="74"/>
      <c r="G71" s="74"/>
    </row>
    <row r="72" spans="1:7" x14ac:dyDescent="0.25">
      <c r="A72" s="73"/>
      <c r="B72" s="60"/>
      <c r="C72" s="53"/>
      <c r="D72" s="74"/>
      <c r="E72" s="74"/>
      <c r="F72" s="74"/>
      <c r="G72" s="74"/>
    </row>
    <row r="73" spans="1:7" x14ac:dyDescent="0.25">
      <c r="A73" s="73"/>
      <c r="B73" s="60"/>
      <c r="C73" s="53"/>
      <c r="D73" s="74"/>
      <c r="E73" s="74"/>
      <c r="F73" s="74"/>
      <c r="G73" s="74"/>
    </row>
    <row r="74" spans="1:7" x14ac:dyDescent="0.25">
      <c r="A74" s="73"/>
      <c r="B74" s="60"/>
      <c r="C74" s="53"/>
      <c r="D74" s="74"/>
      <c r="E74" s="74"/>
      <c r="F74" s="74"/>
      <c r="G74" s="74"/>
    </row>
    <row r="75" spans="1:7" x14ac:dyDescent="0.25">
      <c r="A75" s="73"/>
      <c r="B75" s="60"/>
      <c r="C75" s="53"/>
      <c r="D75" s="74"/>
      <c r="E75" s="74"/>
      <c r="F75" s="74"/>
      <c r="G75" s="74"/>
    </row>
    <row r="76" spans="1:7" x14ac:dyDescent="0.25">
      <c r="A76" s="73"/>
      <c r="B76" s="60"/>
      <c r="C76" s="53"/>
      <c r="D76" s="74"/>
      <c r="E76" s="74"/>
      <c r="F76" s="74"/>
      <c r="G76" s="74"/>
    </row>
    <row r="77" spans="1:7" x14ac:dyDescent="0.25">
      <c r="A77" s="73"/>
      <c r="B77" s="60"/>
      <c r="C77" s="53"/>
      <c r="D77" s="74"/>
      <c r="E77" s="74"/>
      <c r="F77" s="74"/>
      <c r="G77" s="74"/>
    </row>
    <row r="78" spans="1:7" x14ac:dyDescent="0.25">
      <c r="A78" s="73"/>
      <c r="B78" s="60"/>
      <c r="C78" s="53"/>
      <c r="D78" s="74"/>
      <c r="E78" s="74"/>
      <c r="F78" s="74"/>
      <c r="G78" s="74"/>
    </row>
    <row r="79" spans="1:7" x14ac:dyDescent="0.25">
      <c r="A79" s="73"/>
      <c r="B79" s="60"/>
      <c r="C79" s="53"/>
      <c r="D79" s="74"/>
      <c r="E79" s="74"/>
      <c r="F79" s="74"/>
      <c r="G79" s="74"/>
    </row>
    <row r="80" spans="1:7" x14ac:dyDescent="0.25">
      <c r="A80" s="73"/>
      <c r="B80" s="60"/>
      <c r="C80" s="53"/>
      <c r="D80" s="74"/>
      <c r="E80" s="74"/>
      <c r="F80" s="74"/>
      <c r="G80" s="74"/>
    </row>
    <row r="81" spans="1:7" x14ac:dyDescent="0.25">
      <c r="A81" s="73"/>
      <c r="B81" s="60"/>
      <c r="C81" s="53"/>
      <c r="D81" s="74"/>
      <c r="E81" s="74"/>
      <c r="F81" s="74"/>
      <c r="G81" s="74"/>
    </row>
    <row r="82" spans="1:7" x14ac:dyDescent="0.25">
      <c r="A82" s="73"/>
      <c r="B82" s="60"/>
      <c r="C82" s="53"/>
      <c r="D82" s="74"/>
      <c r="E82" s="74"/>
      <c r="F82" s="74"/>
      <c r="G82" s="74"/>
    </row>
    <row r="83" spans="1:7" x14ac:dyDescent="0.25">
      <c r="A83" s="73"/>
      <c r="B83" s="60"/>
      <c r="C83" s="53"/>
      <c r="D83" s="74"/>
      <c r="E83" s="74"/>
      <c r="F83" s="74"/>
      <c r="G83" s="74"/>
    </row>
    <row r="84" spans="1:7" x14ac:dyDescent="0.25">
      <c r="A84" s="73"/>
      <c r="B84" s="60"/>
      <c r="C84" s="53"/>
      <c r="D84" s="74"/>
      <c r="E84" s="74"/>
      <c r="F84" s="74"/>
      <c r="G84" s="74"/>
    </row>
    <row r="85" spans="1:7" x14ac:dyDescent="0.25">
      <c r="A85" s="73"/>
      <c r="B85" s="60"/>
      <c r="C85" s="53"/>
      <c r="D85" s="74"/>
      <c r="E85" s="74"/>
      <c r="F85" s="74"/>
      <c r="G85" s="74"/>
    </row>
    <row r="86" spans="1:7" x14ac:dyDescent="0.25">
      <c r="A86" s="73"/>
      <c r="B86" s="60"/>
      <c r="C86" s="53"/>
      <c r="D86" s="74"/>
      <c r="E86" s="74"/>
      <c r="F86" s="74"/>
      <c r="G86" s="74"/>
    </row>
    <row r="87" spans="1:7" x14ac:dyDescent="0.25">
      <c r="A87" s="73"/>
      <c r="B87" s="60"/>
      <c r="C87" s="53"/>
      <c r="D87" s="74"/>
      <c r="E87" s="74"/>
      <c r="F87" s="74"/>
      <c r="G87" s="74"/>
    </row>
    <row r="88" spans="1:7" x14ac:dyDescent="0.25">
      <c r="A88" s="73"/>
      <c r="B88" s="60"/>
      <c r="C88" s="53"/>
      <c r="D88" s="74"/>
      <c r="E88" s="74"/>
      <c r="F88" s="74"/>
      <c r="G88" s="74"/>
    </row>
    <row r="89" spans="1:7" x14ac:dyDescent="0.25">
      <c r="A89" s="73"/>
      <c r="B89" s="60"/>
      <c r="C89" s="53"/>
      <c r="D89" s="74"/>
      <c r="E89" s="74"/>
      <c r="F89" s="74"/>
      <c r="G89" s="74"/>
    </row>
    <row r="90" spans="1:7" x14ac:dyDescent="0.25">
      <c r="A90" s="73"/>
      <c r="B90" s="60"/>
      <c r="C90" s="53"/>
      <c r="D90" s="74"/>
      <c r="E90" s="74"/>
      <c r="F90" s="74"/>
      <c r="G90" s="74"/>
    </row>
    <row r="91" spans="1:7" x14ac:dyDescent="0.25">
      <c r="A91" s="73"/>
      <c r="B91" s="60"/>
      <c r="C91" s="53"/>
      <c r="D91" s="74"/>
      <c r="E91" s="74"/>
      <c r="F91" s="74"/>
      <c r="G91" s="74"/>
    </row>
    <row r="92" spans="1:7" x14ac:dyDescent="0.25">
      <c r="A92" s="73"/>
      <c r="B92" s="60"/>
      <c r="C92" s="53"/>
      <c r="D92" s="74"/>
      <c r="E92" s="74"/>
      <c r="F92" s="74"/>
      <c r="G92" s="74"/>
    </row>
    <row r="93" spans="1:7" x14ac:dyDescent="0.25">
      <c r="A93" s="73"/>
      <c r="B93" s="60"/>
      <c r="C93" s="53"/>
      <c r="D93" s="74"/>
      <c r="E93" s="74"/>
      <c r="F93" s="74"/>
      <c r="G93" s="74"/>
    </row>
    <row r="94" spans="1:7" x14ac:dyDescent="0.25">
      <c r="A94" s="73"/>
      <c r="B94" s="60"/>
      <c r="C94" s="53"/>
      <c r="D94" s="74"/>
      <c r="E94" s="74"/>
      <c r="F94" s="74"/>
      <c r="G94" s="74"/>
    </row>
    <row r="95" spans="1:7" x14ac:dyDescent="0.25">
      <c r="A95" s="73"/>
      <c r="B95" s="60"/>
      <c r="C95" s="53"/>
      <c r="D95" s="74"/>
      <c r="E95" s="74"/>
      <c r="F95" s="74"/>
      <c r="G95" s="74"/>
    </row>
    <row r="96" spans="1:7" x14ac:dyDescent="0.25">
      <c r="A96" s="73"/>
      <c r="B96" s="60"/>
      <c r="C96" s="53"/>
      <c r="D96" s="74"/>
      <c r="E96" s="74"/>
      <c r="F96" s="74"/>
      <c r="G96" s="74"/>
    </row>
    <row r="97" spans="1:7" x14ac:dyDescent="0.25">
      <c r="A97" s="73"/>
      <c r="B97" s="60"/>
      <c r="C97" s="53"/>
      <c r="D97" s="74"/>
      <c r="E97" s="74"/>
      <c r="F97" s="74"/>
      <c r="G97" s="74"/>
    </row>
    <row r="98" spans="1:7" x14ac:dyDescent="0.25">
      <c r="A98" s="73"/>
      <c r="B98" s="60"/>
      <c r="C98" s="53"/>
      <c r="D98" s="74"/>
      <c r="E98" s="74"/>
      <c r="F98" s="74"/>
      <c r="G98" s="74"/>
    </row>
    <row r="99" spans="1:7" x14ac:dyDescent="0.25">
      <c r="A99" s="73"/>
      <c r="B99" s="60"/>
      <c r="C99" s="53"/>
      <c r="D99" s="74"/>
      <c r="E99" s="74"/>
      <c r="F99" s="74"/>
      <c r="G99" s="74"/>
    </row>
    <row r="100" spans="1:7" x14ac:dyDescent="0.25">
      <c r="A100" s="73"/>
      <c r="B100" s="60"/>
      <c r="C100" s="53"/>
      <c r="D100" s="74"/>
      <c r="E100" s="74"/>
      <c r="F100" s="74"/>
      <c r="G100" s="74"/>
    </row>
    <row r="101" spans="1:7" x14ac:dyDescent="0.25">
      <c r="A101" s="73"/>
      <c r="B101" s="60"/>
      <c r="C101" s="53"/>
      <c r="D101" s="74"/>
      <c r="E101" s="74"/>
      <c r="F101" s="74"/>
      <c r="G101" s="74"/>
    </row>
    <row r="102" spans="1:7" x14ac:dyDescent="0.25">
      <c r="A102" s="73"/>
      <c r="B102" s="60"/>
      <c r="C102" s="53"/>
      <c r="D102" s="74"/>
      <c r="E102" s="74"/>
      <c r="F102" s="74"/>
      <c r="G102" s="74"/>
    </row>
    <row r="103" spans="1:7" x14ac:dyDescent="0.25">
      <c r="A103" s="73"/>
      <c r="B103" s="60"/>
      <c r="C103" s="53"/>
      <c r="D103" s="74"/>
      <c r="E103" s="74"/>
      <c r="F103" s="74"/>
      <c r="G103" s="74"/>
    </row>
    <row r="104" spans="1:7" x14ac:dyDescent="0.25">
      <c r="A104" s="73"/>
      <c r="B104" s="60"/>
      <c r="C104" s="53"/>
      <c r="D104" s="74"/>
      <c r="E104" s="74"/>
      <c r="F104" s="74"/>
      <c r="G104" s="74"/>
    </row>
    <row r="105" spans="1:7" x14ac:dyDescent="0.25">
      <c r="A105" s="73"/>
      <c r="B105" s="60"/>
      <c r="C105" s="53"/>
      <c r="D105" s="74"/>
      <c r="E105" s="74"/>
      <c r="F105" s="74"/>
      <c r="G105" s="74"/>
    </row>
    <row r="106" spans="1:7" x14ac:dyDescent="0.25">
      <c r="A106" s="73"/>
      <c r="B106" s="60"/>
      <c r="C106" s="53"/>
      <c r="D106" s="74"/>
      <c r="E106" s="74"/>
      <c r="F106" s="74"/>
      <c r="G106" s="74"/>
    </row>
    <row r="107" spans="1:7" x14ac:dyDescent="0.25">
      <c r="A107" s="73"/>
      <c r="B107" s="60"/>
      <c r="C107" s="53"/>
      <c r="D107" s="74"/>
      <c r="E107" s="74"/>
      <c r="F107" s="74"/>
      <c r="G107" s="74"/>
    </row>
    <row r="108" spans="1:7" x14ac:dyDescent="0.25">
      <c r="A108" s="73"/>
      <c r="B108" s="60"/>
      <c r="C108" s="53"/>
      <c r="D108" s="74"/>
      <c r="E108" s="74"/>
      <c r="F108" s="74"/>
      <c r="G108" s="74"/>
    </row>
    <row r="109" spans="1:7" x14ac:dyDescent="0.25">
      <c r="A109" s="73"/>
      <c r="B109" s="60"/>
      <c r="C109" s="53"/>
      <c r="D109" s="74"/>
      <c r="E109" s="74"/>
      <c r="F109" s="74"/>
      <c r="G109" s="74"/>
    </row>
    <row r="110" spans="1:7" x14ac:dyDescent="0.25">
      <c r="A110" s="73"/>
      <c r="B110" s="60"/>
      <c r="C110" s="53"/>
      <c r="D110" s="74"/>
      <c r="E110" s="74"/>
      <c r="F110" s="74"/>
      <c r="G110" s="74"/>
    </row>
    <row r="111" spans="1:7" x14ac:dyDescent="0.25">
      <c r="A111" s="73"/>
      <c r="B111" s="60"/>
      <c r="C111" s="53"/>
      <c r="D111" s="74"/>
      <c r="E111" s="74"/>
      <c r="F111" s="74"/>
      <c r="G111" s="74"/>
    </row>
    <row r="112" spans="1:7" x14ac:dyDescent="0.25">
      <c r="A112" s="73"/>
      <c r="B112" s="60"/>
      <c r="C112" s="53"/>
      <c r="D112" s="74"/>
      <c r="E112" s="74"/>
      <c r="F112" s="74"/>
      <c r="G112" s="74"/>
    </row>
    <row r="113" spans="1:7" x14ac:dyDescent="0.25">
      <c r="A113" s="73"/>
      <c r="B113" s="60"/>
      <c r="C113" s="53"/>
      <c r="D113" s="74"/>
      <c r="E113" s="74"/>
      <c r="F113" s="74"/>
      <c r="G113" s="74"/>
    </row>
    <row r="114" spans="1:7" x14ac:dyDescent="0.25">
      <c r="A114" s="73"/>
      <c r="B114" s="60"/>
      <c r="C114" s="53"/>
      <c r="D114" s="74"/>
      <c r="E114" s="74"/>
      <c r="F114" s="74"/>
      <c r="G114" s="74"/>
    </row>
    <row r="115" spans="1:7" x14ac:dyDescent="0.25">
      <c r="A115" s="73"/>
      <c r="B115" s="60"/>
      <c r="C115" s="53"/>
      <c r="D115" s="74"/>
      <c r="E115" s="74"/>
      <c r="F115" s="74"/>
      <c r="G115" s="74"/>
    </row>
    <row r="116" spans="1:7" x14ac:dyDescent="0.25">
      <c r="A116" s="73"/>
      <c r="B116" s="60"/>
      <c r="C116" s="53"/>
      <c r="D116" s="74"/>
      <c r="E116" s="74"/>
      <c r="F116" s="74"/>
      <c r="G116" s="74"/>
    </row>
    <row r="117" spans="1:7" x14ac:dyDescent="0.25">
      <c r="A117" s="73"/>
      <c r="B117" s="60"/>
      <c r="C117" s="53"/>
      <c r="D117" s="74"/>
      <c r="E117" s="74"/>
      <c r="F117" s="74"/>
      <c r="G117" s="74"/>
    </row>
    <row r="118" spans="1:7" x14ac:dyDescent="0.25">
      <c r="A118" s="73"/>
      <c r="B118" s="60"/>
      <c r="C118" s="53"/>
      <c r="D118" s="74"/>
      <c r="E118" s="74"/>
      <c r="F118" s="74"/>
      <c r="G118" s="74"/>
    </row>
    <row r="119" spans="1:7" x14ac:dyDescent="0.25">
      <c r="A119" s="73"/>
      <c r="B119" s="60"/>
      <c r="C119" s="53"/>
      <c r="D119" s="74"/>
      <c r="E119" s="74"/>
      <c r="F119" s="74"/>
      <c r="G119" s="74"/>
    </row>
    <row r="120" spans="1:7" x14ac:dyDescent="0.25">
      <c r="A120" s="73"/>
      <c r="B120" s="60"/>
      <c r="C120" s="53"/>
      <c r="D120" s="74"/>
      <c r="E120" s="74"/>
      <c r="F120" s="74"/>
      <c r="G120" s="74"/>
    </row>
    <row r="121" spans="1:7" x14ac:dyDescent="0.25">
      <c r="A121" s="73"/>
      <c r="B121" s="60"/>
      <c r="C121" s="53"/>
      <c r="D121" s="74"/>
      <c r="E121" s="74"/>
      <c r="F121" s="74"/>
      <c r="G121" s="74"/>
    </row>
    <row r="122" spans="1:7" x14ac:dyDescent="0.25">
      <c r="A122" s="73"/>
      <c r="B122" s="60"/>
      <c r="C122" s="53"/>
      <c r="D122" s="74"/>
      <c r="E122" s="74"/>
      <c r="F122" s="74"/>
      <c r="G122" s="74"/>
    </row>
    <row r="123" spans="1:7" x14ac:dyDescent="0.25">
      <c r="A123" s="73"/>
      <c r="B123" s="60"/>
      <c r="C123" s="53"/>
      <c r="D123" s="74"/>
      <c r="E123" s="74"/>
      <c r="F123" s="74"/>
      <c r="G123" s="74"/>
    </row>
    <row r="124" spans="1:7" x14ac:dyDescent="0.25">
      <c r="A124" s="73"/>
      <c r="B124" s="60"/>
      <c r="C124" s="53"/>
      <c r="D124" s="74"/>
      <c r="E124" s="74"/>
      <c r="F124" s="74"/>
      <c r="G124" s="74"/>
    </row>
    <row r="125" spans="1:7" x14ac:dyDescent="0.25">
      <c r="A125" s="73"/>
      <c r="B125" s="60"/>
      <c r="C125" s="53"/>
      <c r="D125" s="74"/>
      <c r="E125" s="74"/>
      <c r="F125" s="74"/>
      <c r="G125" s="74"/>
    </row>
    <row r="126" spans="1:7" x14ac:dyDescent="0.25">
      <c r="A126" s="73"/>
      <c r="B126" s="60"/>
      <c r="C126" s="53"/>
      <c r="D126" s="74"/>
      <c r="E126" s="74"/>
      <c r="F126" s="74"/>
      <c r="G126" s="74"/>
    </row>
    <row r="127" spans="1:7" x14ac:dyDescent="0.25">
      <c r="A127" s="73"/>
      <c r="B127" s="60"/>
      <c r="C127" s="53"/>
      <c r="D127" s="74"/>
      <c r="E127" s="74"/>
      <c r="F127" s="74"/>
      <c r="G127" s="74"/>
    </row>
    <row r="128" spans="1:7" x14ac:dyDescent="0.25">
      <c r="A128" s="73"/>
      <c r="B128" s="60"/>
      <c r="C128" s="53"/>
      <c r="D128" s="74"/>
      <c r="E128" s="74"/>
      <c r="F128" s="74"/>
      <c r="G128" s="74"/>
    </row>
    <row r="129" spans="1:7" x14ac:dyDescent="0.25">
      <c r="A129" s="73"/>
      <c r="B129" s="60"/>
      <c r="C129" s="53"/>
      <c r="D129" s="74"/>
      <c r="E129" s="74"/>
      <c r="F129" s="74"/>
      <c r="G129" s="74"/>
    </row>
    <row r="130" spans="1:7" x14ac:dyDescent="0.25">
      <c r="A130" s="73"/>
      <c r="B130" s="60"/>
      <c r="C130" s="53"/>
      <c r="D130" s="74"/>
      <c r="E130" s="74"/>
      <c r="F130" s="74"/>
      <c r="G130" s="74"/>
    </row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5" ma:contentTypeDescription="Create a new document." ma:contentTypeScope="" ma:versionID="8ab4b5c6aa5512a04202afa12165e6e8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a48636d31ffc0dd2df70dae752fe868a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610B2A-8E9C-4D6C-859C-D58DF2DC986D}">
  <ds:schemaRefs>
    <ds:schemaRef ds:uri="http://schemas.openxmlformats.org/package/2006/metadata/core-properties"/>
    <ds:schemaRef ds:uri="http://purl.org/dc/terms/"/>
    <ds:schemaRef ds:uri="4295b89e-2911-42f0-a767-8ca596d6842f"/>
    <ds:schemaRef ds:uri="http://schemas.microsoft.com/office/2006/documentManagement/types"/>
    <ds:schemaRef ds:uri="http://purl.org/dc/elements/1.1/"/>
    <ds:schemaRef ds:uri="http://purl.org/dc/dcmitype/"/>
    <ds:schemaRef ds:uri="d65e48b5-f38d-431e-9b4f-47403bf4583f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a4634551-c501-4e5e-ac96-dde1e0c9b252"/>
  </ds:schemaRefs>
</ds:datastoreItem>
</file>

<file path=customXml/itemProps2.xml><?xml version="1.0" encoding="utf-8"?>
<ds:datastoreItem xmlns:ds="http://schemas.openxmlformats.org/officeDocument/2006/customXml" ds:itemID="{065DA127-2764-4ADF-818D-A43ABCF385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0C6992-550A-454D-903D-5FDB1F2BB16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2A496E2-FF5C-4FEF-8DED-2A910C3C59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Lisa 3</vt:lpstr>
      <vt:lpstr>Abitabel</vt:lpstr>
      <vt:lpstr>Annuiteetgraafik BIL_al 01.04</vt:lpstr>
    </vt:vector>
  </TitlesOfParts>
  <Company>Riigi Kinnisvara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MargitD</dc:creator>
  <cp:lastModifiedBy>Anu Irval</cp:lastModifiedBy>
  <cp:lastPrinted>2010-12-22T22:08:13Z</cp:lastPrinted>
  <dcterms:created xsi:type="dcterms:W3CDTF">2009-11-20T06:24:07Z</dcterms:created>
  <dcterms:modified xsi:type="dcterms:W3CDTF">2023-04-06T07:22:39Z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Kontrollitud">
    <vt:lpwstr/>
  </property>
  <property fmtid="{D5CDD505-2E9C-101B-9397-08002B2CF9AE}" pid="7" name="ContentTypeId">
    <vt:lpwstr>0x01010040C1E66C1C12A5448E2DE15E59C4812C</vt:lpwstr>
  </property>
  <property fmtid="{D5CDD505-2E9C-101B-9397-08002B2CF9AE}" pid="8" name="MediaServiceImageTags">
    <vt:lpwstr/>
  </property>
</Properties>
</file>